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36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'Rekapitulace'!$G$12</definedName>
    <definedName name="Dodavka0">"$položky.$#ref" "$#REF!"</definedName>
    <definedName name="HSV">'Rekapitulace'!$E$12</definedName>
    <definedName name="HSV0">"$položky.$#ref" "$#REF!"</definedName>
    <definedName name="HZS">'Rekapitulace'!$I$12</definedName>
    <definedName name="HZS0">"$položky.$#ref" "$#REF!"</definedName>
    <definedName name="JKSO">'Krycí list'!$G$2</definedName>
    <definedName name="MJ">'Krycí list'!$G$5</definedName>
    <definedName name="Mont">'Rekapitulace'!$H$12</definedName>
    <definedName name="Montaz0">"$položky.$#ref" "$#REF!"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'Položky'!$A$1:$G$26</definedName>
    <definedName name="_xlnm.Print_Area" localSheetId="1">'Rekapitulace'!$A$1:$I$26</definedName>
    <definedName name="PocetMJ">'Krycí list'!$G$6</definedName>
    <definedName name="Poznamka">'Krycí list'!$B$37</definedName>
    <definedName name="Projektant">'Krycí list'!$C$8</definedName>
    <definedName name="PSV">'Rekapitulace'!$F$12</definedName>
    <definedName name="PSV0">"$položky.$#ref" "$#REF!"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>0</definedName>
    <definedName name="solver_num" localSheetId="2">0</definedName>
    <definedName name="solver_opt" localSheetId="2">"$položky.$#ref" "$#REF!"</definedName>
    <definedName name="solver_typ" localSheetId="2">1</definedName>
    <definedName name="solver_val" localSheetId="2">0</definedName>
    <definedName name="Typ">"$položky.$#ref" "$#REF!"</definedName>
    <definedName name="VRN">'Rekapitulace'!$H$25</definedName>
    <definedName name="VRNKc">#N/A</definedName>
    <definedName name="VRNnazev">#N/A</definedName>
    <definedName name="VRNproc">#N/A</definedName>
    <definedName name="VRNzakl">#N/A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<sst xmlns="http://schemas.openxmlformats.org/spreadsheetml/2006/main" count="170" uniqueCount="127">
  <si>
    <t>POLOŽKOVÝ ROZPOČET</t>
  </si>
  <si>
    <t>Rozpočet</t>
  </si>
  <si>
    <t xml:space="preserve">JKSO </t>
  </si>
  <si>
    <t>Objekt</t>
  </si>
  <si>
    <t>Název objektu</t>
  </si>
  <si>
    <t xml:space="preserve">SKP </t>
  </si>
  <si>
    <t>1</t>
  </si>
  <si>
    <t>Pumptracková dráha v Otrokovicích</t>
  </si>
  <si>
    <t>Měrná jednotka</t>
  </si>
  <si>
    <t>Stavba</t>
  </si>
  <si>
    <t>Název stavby</t>
  </si>
  <si>
    <t>Počet jednotek</t>
  </si>
  <si>
    <t>ST 1</t>
  </si>
  <si>
    <t>PUMPTRACK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</si>
  <si>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</si>
  <si>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</si>
  <si>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</si>
  <si>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</si>
  <si>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</si>
  <si>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</si>
  <si>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</si>
  <si>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</si>
  <si>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</si>
  <si>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</si>
  <si>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</si>
  <si>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</si>
  <si>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</si>
  <si>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</si>
  <si>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</si>
  <si>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</si>
  <si>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</si>
  <si>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</si>
  <si>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</si>
  <si>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</si>
  <si>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</si>
  <si>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</si>
  <si>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</si>
  <si>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</si>
  <si>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</si>
  <si>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</si>
  <si>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</si>
  <si>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</si>
  <si>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</si>
  <si>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</si>
  <si>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</si>
  <si>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</si>
  <si>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</si>
  <si>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</si>
  <si>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</si>
  <si>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</si>
  <si>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</si>
  <si>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</si>
  <si>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</si>
  <si>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</si>
  <si>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</si>
  <si>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</si>
  <si>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</si>
  <si>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</si>
  <si>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</si>
  <si>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</si>
  <si>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</si>
  <si>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</si>
  <si>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Trubní vedení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</si>
  <si>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</si>
  <si>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</si>
  <si>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</si>
  <si>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</si>
  <si>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</si>
  <si>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</si>
  <si>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</si>
  <si>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</si>
  <si>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</si>
  <si>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</si>
  <si>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</si>
  <si>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</si>
  <si>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</si>
  <si>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</si>
  <si>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</si>
  <si>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 xml:space="preserve">Položkový rozpočet </t>
  </si>
  <si>
    <t>Rozpočet:</t>
  </si>
  <si>
    <t>P.č.</t>
  </si>
  <si>
    <t>Název položky</t>
  </si>
  <si>
    <t>MJ</t>
  </si>
  <si>
    <t>množství</t>
  </si>
  <si>
    <t>cena / MJ</t>
  </si>
  <si>
    <t>celkem (Kč)</t>
  </si>
  <si>
    <t>Díl:</t>
  </si>
  <si>
    <t>Zemní práce</t>
  </si>
  <si>
    <t>dodávka</t>
  </si>
  <si>
    <t xml:space="preserve">Srovnání původní hliněné BMX dráhy </t>
  </si>
  <si>
    <t>soubor</t>
  </si>
  <si>
    <t>121101101R00</t>
  </si>
  <si>
    <t>Sejmutí ornice s přemístěním do 50 m</t>
  </si>
  <si>
    <t xml:space="preserve">m3 </t>
  </si>
  <si>
    <t>181301106R00</t>
  </si>
  <si>
    <t>Rozprostření zeminy ve svahu tl. 15 cm a výplň ostrůvků</t>
  </si>
  <si>
    <t>m3</t>
  </si>
  <si>
    <t>100R01</t>
  </si>
  <si>
    <t>Jemné dokončovací strojové a ruční práce</t>
  </si>
  <si>
    <t>m2</t>
  </si>
  <si>
    <t>181411121</t>
  </si>
  <si>
    <t>Založení trávníku na půdě předem připravené plochy nad 1000 m2 výsevem v rovině nebo na svahu do 1:5</t>
  </si>
  <si>
    <t>Celkem za</t>
  </si>
  <si>
    <t>2</t>
  </si>
  <si>
    <t>Základy a zvláštní zakládání</t>
  </si>
  <si>
    <t>181050010RA0</t>
  </si>
  <si>
    <t>Modelace podkladu a tvarů ze štěrkodrti, ruční a strojová, hutnění po vrstvách tl. 30 cm</t>
  </si>
  <si>
    <t>5</t>
  </si>
  <si>
    <t>Komunikace</t>
  </si>
  <si>
    <t>564112120R00</t>
  </si>
  <si>
    <t>Podklad ze štěrkodrti nebo bet. recyklátu fr. 0-32 mm, po zhutnění tl. 20 cm, doprava</t>
  </si>
  <si>
    <t>Kamenivo fr.32 - 63mm, obsyb drenáží, vsaky</t>
  </si>
  <si>
    <t>D+M</t>
  </si>
  <si>
    <t>Geomříž pod asfalt pro zpevnění klopených zatáček</t>
  </si>
  <si>
    <t>Beton asfaltový ACO 11, tl. 5 – 7 cm, doprava, prostoje</t>
  </si>
  <si>
    <t>t</t>
  </si>
  <si>
    <t>Ruční pokládka asfaltobetonu na připravený tvar dráhy, ruční válcování, hutnění</t>
  </si>
  <si>
    <t>99</t>
  </si>
  <si>
    <t>Staveništní přesun hmot</t>
  </si>
  <si>
    <t>998224111R00</t>
  </si>
  <si>
    <t xml:space="preserve">Přesun hmot </t>
  </si>
  <si>
    <t>8</t>
  </si>
  <si>
    <t>871111101R00</t>
  </si>
  <si>
    <t>Drenáž DN65 vč. Dodávky výkopu a uložení</t>
  </si>
  <si>
    <t>m</t>
  </si>
  <si>
    <t>289970111R00</t>
  </si>
  <si>
    <t>Geotextilie 200g/m2, ochrana drenáže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</si>
</sst>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0.0"/>
    <numFmt numFmtId="166" formatCode="#,##0&quot; Kč&quot;"/>
  </numFmts>
  <fonts count="4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Trebuchet MS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>
      <alignment/>
      <protection/>
    </xf>
    <xf numFmtId="0" fontId="5" fillId="9" borderId="0" applyNumberFormat="0" applyBorder="0" applyAlignment="0" applyProtection="0"/>
    <xf numFmtId="0" fontId="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35" borderId="0" applyNumberFormat="0" applyBorder="0" applyAlignment="0" applyProtection="0"/>
    <xf numFmtId="0" fontId="0" fillId="0" borderId="0">
      <alignment/>
      <protection/>
    </xf>
    <xf numFmtId="0" fontId="0" fillId="36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10" borderId="0" applyNumberFormat="0" applyBorder="0" applyAlignment="0" applyProtection="0"/>
    <xf numFmtId="0" fontId="39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3" borderId="8" applyNumberFormat="0" applyAlignment="0" applyProtection="0"/>
    <xf numFmtId="0" fontId="17" fillId="38" borderId="8" applyNumberFormat="0" applyAlignment="0" applyProtection="0"/>
    <xf numFmtId="0" fontId="18" fillId="38" borderId="9" applyNumberFormat="0" applyAlignment="0" applyProtection="0"/>
    <xf numFmtId="0" fontId="16" fillId="0" borderId="0" applyNumberFormat="0" applyFill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2" borderId="0" applyNumberFormat="0" applyBorder="0" applyAlignment="0" applyProtection="0"/>
  </cellStyleXfs>
  <cellXfs count="240">
    <xf numFmtId="0" fontId="0" fillId="0" borderId="0" xfId="0" applyAlignment="1">
      <alignment/>
    </xf>
    <xf numFmtId="49" fontId="32" fillId="0" borderId="10" xfId="54" applyNumberFormat="1" applyFont="1" applyBorder="1" applyAlignment="1" applyProtection="1">
      <alignment horizontal="left" vertical="center" wrapText="1"/>
      <protection/>
    </xf>
    <xf numFmtId="0" fontId="32" fillId="0" borderId="10" xfId="54" applyFont="1" applyBorder="1" applyAlignment="1" applyProtection="1">
      <alignment horizontal="left" vertical="center" wrapText="1"/>
      <protection/>
    </xf>
    <xf numFmtId="4" fontId="32" fillId="0" borderId="10" xfId="65" applyNumberFormat="1" applyFont="1" applyBorder="1" applyAlignment="1" applyProtection="1">
      <alignment horizontal="right"/>
      <protection locked="0"/>
    </xf>
    <xf numFmtId="4" fontId="32" fillId="0" borderId="11" xfId="65" applyNumberFormat="1" applyFont="1" applyBorder="1" applyAlignment="1" applyProtection="1">
      <alignment horizontal="right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33" fillId="0" borderId="10" xfId="65" applyNumberFormat="1" applyFont="1" applyBorder="1" applyAlignment="1" applyProtection="1">
      <alignment horizontal="right"/>
      <protection locked="0"/>
    </xf>
    <xf numFmtId="0" fontId="1" fillId="38" borderId="12" xfId="65" applyFont="1" applyFill="1" applyBorder="1" applyAlignment="1" applyProtection="1">
      <alignment horizontal="center"/>
      <protection/>
    </xf>
    <xf numFmtId="49" fontId="35" fillId="38" borderId="12" xfId="65" applyNumberFormat="1" applyFont="1" applyFill="1" applyBorder="1" applyAlignment="1" applyProtection="1">
      <alignment horizontal="left"/>
      <protection/>
    </xf>
    <xf numFmtId="0" fontId="35" fillId="38" borderId="13" xfId="65" applyFont="1" applyFill="1" applyBorder="1" applyProtection="1">
      <alignment/>
      <protection/>
    </xf>
    <xf numFmtId="0" fontId="1" fillId="38" borderId="14" xfId="65" applyFont="1" applyFill="1" applyBorder="1" applyAlignment="1" applyProtection="1">
      <alignment horizontal="center"/>
      <protection/>
    </xf>
    <xf numFmtId="4" fontId="1" fillId="38" borderId="14" xfId="65" applyNumberFormat="1" applyFont="1" applyFill="1" applyBorder="1" applyAlignment="1" applyProtection="1">
      <alignment horizontal="right"/>
      <protection/>
    </xf>
    <xf numFmtId="4" fontId="1" fillId="38" borderId="15" xfId="65" applyNumberFormat="1" applyFont="1" applyFill="1" applyBorder="1" applyAlignment="1" applyProtection="1">
      <alignment horizontal="right"/>
      <protection/>
    </xf>
    <xf numFmtId="4" fontId="20" fillId="38" borderId="12" xfId="65" applyNumberFormat="1" applyFont="1" applyFill="1" applyBorder="1" applyProtection="1">
      <alignment/>
      <protection/>
    </xf>
    <xf numFmtId="0" fontId="0" fillId="0" borderId="0" xfId="65" applyProtection="1">
      <alignment/>
      <protection/>
    </xf>
    <xf numFmtId="0" fontId="0" fillId="0" borderId="0" xfId="65" applyBorder="1" applyProtection="1">
      <alignment/>
      <protection/>
    </xf>
    <xf numFmtId="0" fontId="36" fillId="0" borderId="0" xfId="65" applyFont="1" applyAlignment="1" applyProtection="1">
      <alignment/>
      <protection/>
    </xf>
    <xf numFmtId="0" fontId="0" fillId="0" borderId="0" xfId="65" applyAlignment="1" applyProtection="1">
      <alignment horizontal="right"/>
      <protection/>
    </xf>
    <xf numFmtId="0" fontId="37" fillId="0" borderId="0" xfId="65" applyFont="1" applyBorder="1" applyProtection="1">
      <alignment/>
      <protection/>
    </xf>
    <xf numFmtId="3" fontId="37" fillId="0" borderId="0" xfId="65" applyNumberFormat="1" applyFont="1" applyBorder="1" applyAlignment="1" applyProtection="1">
      <alignment horizontal="right"/>
      <protection/>
    </xf>
    <xf numFmtId="4" fontId="37" fillId="0" borderId="0" xfId="65" applyNumberFormat="1" applyFont="1" applyBorder="1" applyProtection="1">
      <alignment/>
      <protection/>
    </xf>
    <xf numFmtId="0" fontId="36" fillId="0" borderId="0" xfId="65" applyFont="1" applyBorder="1" applyAlignment="1" applyProtection="1">
      <alignment/>
      <protection/>
    </xf>
    <xf numFmtId="0" fontId="0" fillId="0" borderId="0" xfId="65" applyBorder="1" applyAlignment="1" applyProtection="1">
      <alignment horizontal="right"/>
      <protection/>
    </xf>
    <xf numFmtId="4" fontId="33" fillId="0" borderId="10" xfId="65" applyNumberFormat="1" applyFont="1" applyBorder="1" applyProtection="1">
      <alignment/>
      <protection/>
    </xf>
    <xf numFmtId="0" fontId="33" fillId="0" borderId="10" xfId="65" applyFont="1" applyBorder="1" applyAlignment="1" applyProtection="1">
      <alignment horizontal="center" vertical="top"/>
      <protection/>
    </xf>
    <xf numFmtId="49" fontId="33" fillId="0" borderId="10" xfId="65" applyNumberFormat="1" applyFont="1" applyBorder="1" applyAlignment="1" applyProtection="1">
      <alignment horizontal="left" vertical="top"/>
      <protection/>
    </xf>
    <xf numFmtId="0" fontId="33" fillId="0" borderId="10" xfId="65" applyFont="1" applyBorder="1" applyAlignment="1" applyProtection="1">
      <alignment vertical="top" wrapText="1"/>
      <protection/>
    </xf>
    <xf numFmtId="49" fontId="33" fillId="0" borderId="10" xfId="65" applyNumberFormat="1" applyFont="1" applyBorder="1" applyAlignment="1" applyProtection="1">
      <alignment horizontal="center" shrinkToFit="1"/>
      <protection/>
    </xf>
    <xf numFmtId="4" fontId="33" fillId="0" borderId="10" xfId="65" applyNumberFormat="1" applyFont="1" applyBorder="1" applyAlignment="1" applyProtection="1">
      <alignment horizontal="right"/>
      <protection/>
    </xf>
    <xf numFmtId="4" fontId="32" fillId="0" borderId="11" xfId="65" applyNumberFormat="1" applyFont="1" applyBorder="1" applyProtection="1">
      <alignment/>
      <protection/>
    </xf>
    <xf numFmtId="0" fontId="32" fillId="0" borderId="11" xfId="65" applyFont="1" applyBorder="1" applyAlignment="1" applyProtection="1">
      <alignment horizontal="center" vertical="top"/>
      <protection/>
    </xf>
    <xf numFmtId="49" fontId="32" fillId="0" borderId="11" xfId="65" applyNumberFormat="1" applyFont="1" applyBorder="1" applyAlignment="1" applyProtection="1">
      <alignment horizontal="left" vertical="top"/>
      <protection/>
    </xf>
    <xf numFmtId="0" fontId="32" fillId="0" borderId="11" xfId="65" applyFont="1" applyBorder="1" applyAlignment="1" applyProtection="1">
      <alignment vertical="top" wrapText="1"/>
      <protection/>
    </xf>
    <xf numFmtId="49" fontId="32" fillId="0" borderId="11" xfId="65" applyNumberFormat="1" applyFont="1" applyBorder="1" applyAlignment="1" applyProtection="1">
      <alignment horizontal="center" shrinkToFit="1"/>
      <protection/>
    </xf>
    <xf numFmtId="4" fontId="32" fillId="0" borderId="11" xfId="65" applyNumberFormat="1" applyFont="1" applyBorder="1" applyAlignment="1" applyProtection="1">
      <alignment horizontal="right"/>
      <protection/>
    </xf>
    <xf numFmtId="0" fontId="31" fillId="0" borderId="0" xfId="65" applyFont="1" applyProtection="1">
      <alignment/>
      <protection/>
    </xf>
    <xf numFmtId="3" fontId="0" fillId="0" borderId="0" xfId="65" applyNumberFormat="1" applyProtection="1">
      <alignment/>
      <protection/>
    </xf>
    <xf numFmtId="0" fontId="20" fillId="0" borderId="16" xfId="65" applyFont="1" applyBorder="1" applyAlignment="1" applyProtection="1">
      <alignment horizontal="center"/>
      <protection/>
    </xf>
    <xf numFmtId="49" fontId="20" fillId="0" borderId="16" xfId="65" applyNumberFormat="1" applyFont="1" applyBorder="1" applyAlignment="1" applyProtection="1">
      <alignment horizontal="left"/>
      <protection/>
    </xf>
    <xf numFmtId="0" fontId="20" fillId="0" borderId="13" xfId="65" applyFont="1" applyBorder="1" applyProtection="1">
      <alignment/>
      <protection/>
    </xf>
    <xf numFmtId="0" fontId="1" fillId="0" borderId="14" xfId="65" applyFont="1" applyBorder="1" applyAlignment="1" applyProtection="1">
      <alignment horizontal="center"/>
      <protection/>
    </xf>
    <xf numFmtId="0" fontId="1" fillId="0" borderId="14" xfId="65" applyNumberFormat="1" applyFont="1" applyBorder="1" applyAlignment="1" applyProtection="1">
      <alignment horizontal="right"/>
      <protection/>
    </xf>
    <xf numFmtId="0" fontId="1" fillId="0" borderId="15" xfId="65" applyNumberFormat="1" applyFont="1" applyBorder="1" applyProtection="1">
      <alignment/>
      <protection/>
    </xf>
    <xf numFmtId="49" fontId="33" fillId="0" borderId="11" xfId="65" applyNumberFormat="1" applyFont="1" applyBorder="1" applyAlignment="1" applyProtection="1">
      <alignment horizontal="left" vertical="top"/>
      <protection/>
    </xf>
    <xf numFmtId="0" fontId="0" fillId="0" borderId="0" xfId="65" applyNumberFormat="1" applyProtection="1">
      <alignment/>
      <protection/>
    </xf>
    <xf numFmtId="0" fontId="25" fillId="0" borderId="10" xfId="0" applyFont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4" fontId="25" fillId="0" borderId="10" xfId="0" applyNumberFormat="1" applyFont="1" applyBorder="1" applyAlignment="1" applyProtection="1">
      <alignment horizontal="right"/>
      <protection/>
    </xf>
    <xf numFmtId="0" fontId="32" fillId="0" borderId="10" xfId="65" applyFont="1" applyBorder="1" applyAlignment="1" applyProtection="1">
      <alignment horizontal="center" vertical="top"/>
      <protection/>
    </xf>
    <xf numFmtId="0" fontId="32" fillId="0" borderId="10" xfId="65" applyFont="1" applyBorder="1" applyAlignment="1" applyProtection="1">
      <alignment vertical="top" wrapText="1"/>
      <protection/>
    </xf>
    <xf numFmtId="49" fontId="32" fillId="0" borderId="10" xfId="65" applyNumberFormat="1" applyFont="1" applyBorder="1" applyAlignment="1" applyProtection="1">
      <alignment horizontal="center" shrinkToFit="1"/>
      <protection/>
    </xf>
    <xf numFmtId="4" fontId="32" fillId="0" borderId="10" xfId="65" applyNumberFormat="1" applyFont="1" applyBorder="1" applyAlignment="1" applyProtection="1">
      <alignment horizontal="right"/>
      <protection/>
    </xf>
    <xf numFmtId="0" fontId="32" fillId="0" borderId="10" xfId="65" applyFont="1" applyBorder="1" applyAlignment="1" applyProtection="1">
      <alignment horizontal="center"/>
      <protection/>
    </xf>
    <xf numFmtId="49" fontId="32" fillId="0" borderId="10" xfId="65" applyNumberFormat="1" applyFont="1" applyBorder="1" applyAlignment="1" applyProtection="1">
      <alignment horizontal="left"/>
      <protection/>
    </xf>
    <xf numFmtId="0" fontId="32" fillId="0" borderId="13" xfId="65" applyFont="1" applyBorder="1" applyProtection="1">
      <alignment/>
      <protection/>
    </xf>
    <xf numFmtId="0" fontId="28" fillId="0" borderId="0" xfId="65" applyFont="1" applyBorder="1" applyAlignment="1" applyProtection="1">
      <alignment horizontal="center"/>
      <protection/>
    </xf>
    <xf numFmtId="0" fontId="1" fillId="0" borderId="0" xfId="65" applyFont="1" applyProtection="1">
      <alignment/>
      <protection/>
    </xf>
    <xf numFmtId="0" fontId="29" fillId="0" borderId="0" xfId="65" applyFont="1" applyAlignment="1" applyProtection="1">
      <alignment horizontal="center"/>
      <protection/>
    </xf>
    <xf numFmtId="0" fontId="30" fillId="0" borderId="0" xfId="65" applyFont="1" applyAlignment="1" applyProtection="1">
      <alignment horizontal="center"/>
      <protection/>
    </xf>
    <xf numFmtId="0" fontId="30" fillId="0" borderId="0" xfId="65" applyFont="1" applyAlignment="1" applyProtection="1">
      <alignment horizontal="right"/>
      <protection/>
    </xf>
    <xf numFmtId="0" fontId="30" fillId="0" borderId="10" xfId="65" applyFont="1" applyBorder="1" applyAlignment="1" applyProtection="1">
      <alignment horizontal="center"/>
      <protection/>
    </xf>
    <xf numFmtId="0" fontId="1" fillId="0" borderId="17" xfId="65" applyFont="1" applyBorder="1" applyAlignment="1" applyProtection="1">
      <alignment horizontal="center"/>
      <protection/>
    </xf>
    <xf numFmtId="49" fontId="20" fillId="0" borderId="18" xfId="65" applyNumberFormat="1" applyFont="1" applyBorder="1" applyProtection="1">
      <alignment/>
      <protection/>
    </xf>
    <xf numFmtId="0" fontId="1" fillId="0" borderId="18" xfId="65" applyFont="1" applyBorder="1" applyProtection="1">
      <alignment/>
      <protection/>
    </xf>
    <xf numFmtId="0" fontId="21" fillId="0" borderId="19" xfId="65" applyFont="1" applyBorder="1" applyAlignment="1" applyProtection="1">
      <alignment horizontal="right"/>
      <protection/>
    </xf>
    <xf numFmtId="49" fontId="1" fillId="0" borderId="18" xfId="65" applyNumberFormat="1" applyFont="1" applyBorder="1" applyAlignment="1" applyProtection="1">
      <alignment horizontal="left"/>
      <protection/>
    </xf>
    <xf numFmtId="0" fontId="1" fillId="0" borderId="20" xfId="65" applyFont="1" applyBorder="1" applyProtection="1">
      <alignment/>
      <protection/>
    </xf>
    <xf numFmtId="49" fontId="1" fillId="0" borderId="21" xfId="65" applyNumberFormat="1" applyFont="1" applyBorder="1" applyAlignment="1" applyProtection="1">
      <alignment horizontal="center"/>
      <protection/>
    </xf>
    <xf numFmtId="49" fontId="20" fillId="0" borderId="22" xfId="65" applyNumberFormat="1" applyFont="1" applyBorder="1" applyProtection="1">
      <alignment/>
      <protection/>
    </xf>
    <xf numFmtId="0" fontId="1" fillId="0" borderId="22" xfId="65" applyFont="1" applyBorder="1" applyProtection="1">
      <alignment/>
      <protection/>
    </xf>
    <xf numFmtId="0" fontId="1" fillId="0" borderId="23" xfId="65" applyFont="1" applyBorder="1" applyAlignment="1" applyProtection="1">
      <alignment horizontal="center" shrinkToFit="1"/>
      <protection/>
    </xf>
    <xf numFmtId="0" fontId="21" fillId="0" borderId="0" xfId="65" applyFont="1" applyProtection="1">
      <alignment/>
      <protection/>
    </xf>
    <xf numFmtId="0" fontId="1" fillId="0" borderId="0" xfId="65" applyFont="1" applyAlignment="1" applyProtection="1">
      <alignment horizontal="right"/>
      <protection/>
    </xf>
    <xf numFmtId="0" fontId="1" fillId="0" borderId="0" xfId="65" applyFont="1" applyAlignment="1" applyProtection="1">
      <alignment/>
      <protection/>
    </xf>
    <xf numFmtId="49" fontId="21" fillId="38" borderId="12" xfId="65" applyNumberFormat="1" applyFont="1" applyFill="1" applyBorder="1" applyProtection="1">
      <alignment/>
      <protection/>
    </xf>
    <xf numFmtId="0" fontId="21" fillId="38" borderId="15" xfId="65" applyFont="1" applyFill="1" applyBorder="1" applyAlignment="1" applyProtection="1">
      <alignment horizontal="center"/>
      <protection/>
    </xf>
    <xf numFmtId="0" fontId="21" fillId="38" borderId="15" xfId="65" applyNumberFormat="1" applyFont="1" applyFill="1" applyBorder="1" applyAlignment="1" applyProtection="1">
      <alignment horizontal="center"/>
      <protection/>
    </xf>
    <xf numFmtId="0" fontId="21" fillId="38" borderId="12" xfId="65" applyFont="1" applyFill="1" applyBorder="1" applyAlignment="1" applyProtection="1">
      <alignment horizontal="center"/>
      <protection/>
    </xf>
    <xf numFmtId="0" fontId="20" fillId="0" borderId="10" xfId="65" applyFont="1" applyBorder="1" applyAlignment="1" applyProtection="1">
      <alignment horizontal="center"/>
      <protection/>
    </xf>
    <xf numFmtId="49" fontId="20" fillId="0" borderId="10" xfId="65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24" xfId="0" applyNumberFormat="1" applyFont="1" applyBorder="1" applyAlignment="1" applyProtection="1">
      <alignment horizontal="right"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0" fontId="1" fillId="38" borderId="25" xfId="0" applyFont="1" applyFill="1" applyBorder="1" applyAlignment="1" applyProtection="1">
      <alignment/>
      <protection/>
    </xf>
    <xf numFmtId="0" fontId="20" fillId="38" borderId="26" xfId="0" applyFont="1" applyFill="1" applyBorder="1" applyAlignment="1" applyProtection="1">
      <alignment/>
      <protection/>
    </xf>
    <xf numFmtId="0" fontId="1" fillId="38" borderId="26" xfId="0" applyFont="1" applyFill="1" applyBorder="1" applyAlignment="1" applyProtection="1">
      <alignment/>
      <protection/>
    </xf>
    <xf numFmtId="4" fontId="1" fillId="38" borderId="27" xfId="0" applyNumberFormat="1" applyFont="1" applyFill="1" applyBorder="1" applyAlignment="1" applyProtection="1">
      <alignment/>
      <protection/>
    </xf>
    <xf numFmtId="4" fontId="1" fillId="38" borderId="25" xfId="0" applyNumberFormat="1" applyFont="1" applyFill="1" applyBorder="1" applyAlignment="1" applyProtection="1">
      <alignment/>
      <protection/>
    </xf>
    <xf numFmtId="4" fontId="1" fillId="38" borderId="26" xfId="0" applyNumberFormat="1" applyFont="1" applyFill="1" applyBorder="1" applyAlignment="1" applyProtection="1">
      <alignment/>
      <protection/>
    </xf>
    <xf numFmtId="3" fontId="20" fillId="38" borderId="27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6" fillId="0" borderId="0" xfId="0" applyFont="1" applyAlignment="1" applyProtection="1">
      <alignment/>
      <protection/>
    </xf>
    <xf numFmtId="3" fontId="27" fillId="0" borderId="0" xfId="0" applyNumberFormat="1" applyFont="1" applyAlignment="1" applyProtection="1">
      <alignment/>
      <protection/>
    </xf>
    <xf numFmtId="4" fontId="27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3" fontId="1" fillId="0" borderId="28" xfId="0" applyNumberFormat="1" applyFont="1" applyBorder="1" applyAlignment="1" applyProtection="1">
      <alignment horizontal="right"/>
      <protection/>
    </xf>
    <xf numFmtId="4" fontId="1" fillId="0" borderId="29" xfId="0" applyNumberFormat="1" applyFont="1" applyBorder="1" applyAlignment="1" applyProtection="1">
      <alignment horizontal="right"/>
      <protection/>
    </xf>
    <xf numFmtId="3" fontId="1" fillId="0" borderId="30" xfId="0" applyNumberFormat="1" applyFont="1" applyBorder="1" applyAlignment="1" applyProtection="1">
      <alignment horizontal="right"/>
      <protection/>
    </xf>
    <xf numFmtId="0" fontId="1" fillId="0" borderId="31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49" fontId="1" fillId="0" borderId="18" xfId="65" applyNumberFormat="1" applyFont="1" applyBorder="1" applyProtection="1">
      <alignment/>
      <protection/>
    </xf>
    <xf numFmtId="49" fontId="1" fillId="0" borderId="18" xfId="65" applyNumberFormat="1" applyFont="1" applyBorder="1" applyAlignment="1" applyProtection="1">
      <alignment horizontal="right"/>
      <protection/>
    </xf>
    <xf numFmtId="0" fontId="1" fillId="0" borderId="19" xfId="65" applyFont="1" applyBorder="1" applyProtection="1">
      <alignment/>
      <protection/>
    </xf>
    <xf numFmtId="49" fontId="1" fillId="0" borderId="18" xfId="0" applyNumberFormat="1" applyFont="1" applyBorder="1" applyAlignment="1" applyProtection="1">
      <alignment horizontal="left"/>
      <protection/>
    </xf>
    <xf numFmtId="0" fontId="1" fillId="0" borderId="20" xfId="0" applyNumberFormat="1" applyFont="1" applyBorder="1" applyAlignment="1" applyProtection="1">
      <alignment/>
      <protection/>
    </xf>
    <xf numFmtId="0" fontId="1" fillId="0" borderId="21" xfId="65" applyFont="1" applyBorder="1" applyAlignment="1" applyProtection="1">
      <alignment horizontal="center"/>
      <protection/>
    </xf>
    <xf numFmtId="49" fontId="1" fillId="0" borderId="22" xfId="65" applyNumberFormat="1" applyFont="1" applyBorder="1" applyProtection="1">
      <alignment/>
      <protection/>
    </xf>
    <xf numFmtId="49" fontId="1" fillId="0" borderId="22" xfId="65" applyNumberFormat="1" applyFont="1" applyBorder="1" applyAlignment="1" applyProtection="1">
      <alignment horizontal="right"/>
      <protection/>
    </xf>
    <xf numFmtId="0" fontId="1" fillId="0" borderId="23" xfId="65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9" fontId="19" fillId="0" borderId="0" xfId="0" applyNumberFormat="1" applyFont="1" applyBorder="1" applyAlignment="1" applyProtection="1">
      <alignment horizontal="center"/>
      <protection/>
    </xf>
    <xf numFmtId="49" fontId="20" fillId="38" borderId="32" xfId="0" applyNumberFormat="1" applyFont="1" applyFill="1" applyBorder="1" applyAlignment="1" applyProtection="1">
      <alignment horizontal="center"/>
      <protection/>
    </xf>
    <xf numFmtId="0" fontId="20" fillId="38" borderId="33" xfId="0" applyFont="1" applyFill="1" applyBorder="1" applyAlignment="1" applyProtection="1">
      <alignment horizontal="center"/>
      <protection/>
    </xf>
    <xf numFmtId="0" fontId="20" fillId="38" borderId="34" xfId="0" applyFont="1" applyFill="1" applyBorder="1" applyAlignment="1" applyProtection="1">
      <alignment horizontal="center"/>
      <protection/>
    </xf>
    <xf numFmtId="0" fontId="20" fillId="38" borderId="35" xfId="0" applyFont="1" applyFill="1" applyBorder="1" applyAlignment="1" applyProtection="1">
      <alignment horizontal="center"/>
      <protection/>
    </xf>
    <xf numFmtId="0" fontId="20" fillId="38" borderId="36" xfId="0" applyFont="1" applyFill="1" applyBorder="1" applyAlignment="1" applyProtection="1">
      <alignment horizontal="center"/>
      <protection/>
    </xf>
    <xf numFmtId="0" fontId="20" fillId="38" borderId="37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1" fillId="0" borderId="38" xfId="0" applyNumberFormat="1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3" fontId="1" fillId="0" borderId="39" xfId="0" applyNumberFormat="1" applyFont="1" applyBorder="1" applyAlignment="1" applyProtection="1">
      <alignment/>
      <protection/>
    </xf>
    <xf numFmtId="3" fontId="1" fillId="0" borderId="40" xfId="0" applyNumberFormat="1" applyFont="1" applyBorder="1" applyAlignment="1" applyProtection="1">
      <alignment/>
      <protection/>
    </xf>
    <xf numFmtId="3" fontId="1" fillId="0" borderId="16" xfId="0" applyNumberFormat="1" applyFont="1" applyBorder="1" applyAlignment="1" applyProtection="1">
      <alignment/>
      <protection/>
    </xf>
    <xf numFmtId="3" fontId="1" fillId="0" borderId="41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3" fontId="0" fillId="0" borderId="38" xfId="0" applyNumberFormat="1" applyBorder="1" applyAlignment="1" applyProtection="1">
      <alignment/>
      <protection/>
    </xf>
    <xf numFmtId="0" fontId="20" fillId="38" borderId="32" xfId="0" applyFont="1" applyFill="1" applyBorder="1" applyAlignment="1" applyProtection="1">
      <alignment/>
      <protection/>
    </xf>
    <xf numFmtId="0" fontId="20" fillId="38" borderId="33" xfId="0" applyFont="1" applyFill="1" applyBorder="1" applyAlignment="1" applyProtection="1">
      <alignment/>
      <protection/>
    </xf>
    <xf numFmtId="3" fontId="20" fillId="38" borderId="34" xfId="0" applyNumberFormat="1" applyFont="1" applyFill="1" applyBorder="1" applyAlignment="1" applyProtection="1">
      <alignment/>
      <protection/>
    </xf>
    <xf numFmtId="3" fontId="20" fillId="38" borderId="35" xfId="0" applyNumberFormat="1" applyFont="1" applyFill="1" applyBorder="1" applyAlignment="1" applyProtection="1">
      <alignment/>
      <protection/>
    </xf>
    <xf numFmtId="3" fontId="20" fillId="38" borderId="36" xfId="0" applyNumberFormat="1" applyFont="1" applyFill="1" applyBorder="1" applyAlignment="1" applyProtection="1">
      <alignment/>
      <protection/>
    </xf>
    <xf numFmtId="3" fontId="20" fillId="38" borderId="37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20" fillId="38" borderId="42" xfId="0" applyFont="1" applyFill="1" applyBorder="1" applyAlignment="1" applyProtection="1">
      <alignment/>
      <protection/>
    </xf>
    <xf numFmtId="0" fontId="20" fillId="38" borderId="43" xfId="0" applyFont="1" applyFill="1" applyBorder="1" applyAlignment="1" applyProtection="1">
      <alignment/>
      <protection/>
    </xf>
    <xf numFmtId="0" fontId="1" fillId="38" borderId="44" xfId="0" applyFont="1" applyFill="1" applyBorder="1" applyAlignment="1" applyProtection="1">
      <alignment/>
      <protection/>
    </xf>
    <xf numFmtId="0" fontId="20" fillId="38" borderId="45" xfId="0" applyFont="1" applyFill="1" applyBorder="1" applyAlignment="1" applyProtection="1">
      <alignment horizontal="right"/>
      <protection/>
    </xf>
    <xf numFmtId="0" fontId="20" fillId="38" borderId="43" xfId="0" applyFont="1" applyFill="1" applyBorder="1" applyAlignment="1" applyProtection="1">
      <alignment horizontal="right"/>
      <protection/>
    </xf>
    <xf numFmtId="0" fontId="20" fillId="38" borderId="46" xfId="0" applyFont="1" applyFill="1" applyBorder="1" applyAlignment="1" applyProtection="1">
      <alignment horizontal="center"/>
      <protection/>
    </xf>
    <xf numFmtId="4" fontId="22" fillId="38" borderId="43" xfId="0" applyNumberFormat="1" applyFont="1" applyFill="1" applyBorder="1" applyAlignment="1" applyProtection="1">
      <alignment horizontal="right"/>
      <protection/>
    </xf>
    <xf numFmtId="4" fontId="22" fillId="38" borderId="44" xfId="0" applyNumberFormat="1" applyFont="1" applyFill="1" applyBorder="1" applyAlignment="1" applyProtection="1">
      <alignment horizontal="right"/>
      <protection/>
    </xf>
    <xf numFmtId="0" fontId="21" fillId="0" borderId="12" xfId="0" applyFont="1" applyBorder="1" applyAlignment="1" applyProtection="1">
      <alignment horizontal="left"/>
      <protection locked="0"/>
    </xf>
    <xf numFmtId="0" fontId="21" fillId="0" borderId="47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1" fillId="0" borderId="40" xfId="0" applyFont="1" applyBorder="1" applyAlignment="1" applyProtection="1">
      <alignment/>
      <protection locked="0"/>
    </xf>
    <xf numFmtId="0" fontId="1" fillId="0" borderId="48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1" fillId="0" borderId="28" xfId="0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/>
      <protection locked="0"/>
    </xf>
    <xf numFmtId="0" fontId="1" fillId="0" borderId="50" xfId="0" applyFont="1" applyBorder="1" applyAlignment="1" applyProtection="1">
      <alignment/>
      <protection/>
    </xf>
    <xf numFmtId="0" fontId="1" fillId="0" borderId="51" xfId="0" applyFont="1" applyBorder="1" applyAlignment="1" applyProtection="1">
      <alignment/>
      <protection/>
    </xf>
    <xf numFmtId="165" fontId="1" fillId="0" borderId="52" xfId="0" applyNumberFormat="1" applyFont="1" applyBorder="1" applyAlignment="1" applyProtection="1">
      <alignment horizontal="right"/>
      <protection/>
    </xf>
    <xf numFmtId="0" fontId="1" fillId="0" borderId="52" xfId="0" applyFont="1" applyBorder="1" applyAlignment="1" applyProtection="1">
      <alignment/>
      <protection/>
    </xf>
    <xf numFmtId="166" fontId="1" fillId="0" borderId="53" xfId="0" applyNumberFormat="1" applyFont="1" applyBorder="1" applyAlignment="1" applyProtection="1">
      <alignment horizontal="right" indent="2"/>
      <protection/>
    </xf>
    <xf numFmtId="0" fontId="1" fillId="0" borderId="14" xfId="0" applyFont="1" applyBorder="1" applyAlignment="1" applyProtection="1">
      <alignment/>
      <protection/>
    </xf>
    <xf numFmtId="165" fontId="1" fillId="0" borderId="15" xfId="0" applyNumberFormat="1" applyFont="1" applyBorder="1" applyAlignment="1" applyProtection="1">
      <alignment horizontal="right"/>
      <protection/>
    </xf>
    <xf numFmtId="0" fontId="1" fillId="0" borderId="15" xfId="0" applyFont="1" applyBorder="1" applyAlignment="1" applyProtection="1">
      <alignment/>
      <protection/>
    </xf>
    <xf numFmtId="0" fontId="23" fillId="38" borderId="25" xfId="0" applyFont="1" applyFill="1" applyBorder="1" applyAlignment="1" applyProtection="1">
      <alignment/>
      <protection/>
    </xf>
    <xf numFmtId="0" fontId="23" fillId="38" borderId="26" xfId="0" applyFont="1" applyFill="1" applyBorder="1" applyAlignment="1" applyProtection="1">
      <alignment/>
      <protection/>
    </xf>
    <xf numFmtId="0" fontId="23" fillId="38" borderId="54" xfId="0" applyFont="1" applyFill="1" applyBorder="1" applyAlignment="1" applyProtection="1">
      <alignment/>
      <protection/>
    </xf>
    <xf numFmtId="166" fontId="23" fillId="38" borderId="55" xfId="0" applyNumberFormat="1" applyFont="1" applyFill="1" applyBorder="1" applyAlignment="1" applyProtection="1">
      <alignment horizontal="right" indent="2"/>
      <protection/>
    </xf>
    <xf numFmtId="0" fontId="2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39" xfId="0" applyFont="1" applyBorder="1" applyAlignment="1" applyProtection="1">
      <alignment/>
      <protection/>
    </xf>
    <xf numFmtId="0" fontId="1" fillId="0" borderId="48" xfId="0" applyFont="1" applyBorder="1" applyAlignment="1" applyProtection="1">
      <alignment/>
      <protection/>
    </xf>
    <xf numFmtId="0" fontId="21" fillId="0" borderId="56" xfId="0" applyFont="1" applyBorder="1" applyAlignment="1" applyProtection="1">
      <alignment/>
      <protection/>
    </xf>
    <xf numFmtId="0" fontId="21" fillId="0" borderId="15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 horizontal="center"/>
      <protection/>
    </xf>
    <xf numFmtId="0" fontId="21" fillId="0" borderId="57" xfId="0" applyFont="1" applyBorder="1" applyAlignment="1" applyProtection="1">
      <alignment horizontal="left"/>
      <protection/>
    </xf>
    <xf numFmtId="0" fontId="21" fillId="0" borderId="30" xfId="0" applyFont="1" applyBorder="1" applyAlignment="1" applyProtection="1">
      <alignment horizontal="left"/>
      <protection/>
    </xf>
    <xf numFmtId="0" fontId="19" fillId="0" borderId="58" xfId="0" applyFont="1" applyBorder="1" applyAlignment="1" applyProtection="1">
      <alignment horizontal="center" vertical="center"/>
      <protection/>
    </xf>
    <xf numFmtId="0" fontId="20" fillId="38" borderId="32" xfId="0" applyFont="1" applyFill="1" applyBorder="1" applyAlignment="1" applyProtection="1">
      <alignment horizontal="left"/>
      <protection/>
    </xf>
    <xf numFmtId="0" fontId="1" fillId="38" borderId="33" xfId="0" applyFont="1" applyFill="1" applyBorder="1" applyAlignment="1" applyProtection="1">
      <alignment horizontal="left"/>
      <protection/>
    </xf>
    <xf numFmtId="0" fontId="1" fillId="38" borderId="34" xfId="0" applyFont="1" applyFill="1" applyBorder="1" applyAlignment="1" applyProtection="1">
      <alignment horizontal="center"/>
      <protection/>
    </xf>
    <xf numFmtId="0" fontId="20" fillId="38" borderId="34" xfId="0" applyFont="1" applyFill="1" applyBorder="1" applyAlignment="1" applyProtection="1">
      <alignment horizontal="center"/>
      <protection/>
    </xf>
    <xf numFmtId="0" fontId="1" fillId="0" borderId="59" xfId="0" applyFont="1" applyBorder="1" applyAlignment="1" applyProtection="1">
      <alignment/>
      <protection/>
    </xf>
    <xf numFmtId="3" fontId="1" fillId="0" borderId="60" xfId="0" applyNumberFormat="1" applyFont="1" applyBorder="1" applyAlignment="1" applyProtection="1">
      <alignment/>
      <protection/>
    </xf>
    <xf numFmtId="0" fontId="1" fillId="0" borderId="42" xfId="0" applyFont="1" applyBorder="1" applyAlignment="1" applyProtection="1">
      <alignment/>
      <protection/>
    </xf>
    <xf numFmtId="3" fontId="1" fillId="0" borderId="43" xfId="0" applyNumberFormat="1" applyFont="1" applyBorder="1" applyAlignment="1" applyProtection="1">
      <alignment/>
      <protection/>
    </xf>
    <xf numFmtId="0" fontId="1" fillId="0" borderId="46" xfId="0" applyFont="1" applyBorder="1" applyAlignment="1" applyProtection="1">
      <alignment/>
      <protection/>
    </xf>
    <xf numFmtId="0" fontId="1" fillId="0" borderId="56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 shrinkToFit="1"/>
      <protection/>
    </xf>
    <xf numFmtId="0" fontId="1" fillId="0" borderId="38" xfId="0" applyFont="1" applyBorder="1" applyAlignment="1" applyProtection="1">
      <alignment/>
      <protection/>
    </xf>
    <xf numFmtId="0" fontId="1" fillId="0" borderId="61" xfId="0" applyFont="1" applyBorder="1" applyAlignment="1" applyProtection="1">
      <alignment horizontal="center" shrinkToFit="1"/>
      <protection/>
    </xf>
    <xf numFmtId="3" fontId="1" fillId="0" borderId="55" xfId="0" applyNumberFormat="1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3" fontId="1" fillId="0" borderId="26" xfId="0" applyNumberFormat="1" applyFont="1" applyBorder="1" applyAlignment="1" applyProtection="1">
      <alignment/>
      <protection/>
    </xf>
    <xf numFmtId="0" fontId="1" fillId="0" borderId="54" xfId="0" applyFont="1" applyBorder="1" applyAlignment="1" applyProtection="1">
      <alignment/>
      <protection/>
    </xf>
    <xf numFmtId="0" fontId="20" fillId="38" borderId="46" xfId="0" applyFont="1" applyFill="1" applyBorder="1" applyAlignment="1" applyProtection="1">
      <alignment/>
      <protection/>
    </xf>
    <xf numFmtId="0" fontId="20" fillId="38" borderId="62" xfId="0" applyFont="1" applyFill="1" applyBorder="1" applyAlignment="1" applyProtection="1">
      <alignment/>
      <protection/>
    </xf>
    <xf numFmtId="0" fontId="20" fillId="38" borderId="44" xfId="0" applyFont="1" applyFill="1" applyBorder="1" applyAlignment="1" applyProtection="1">
      <alignment/>
      <protection/>
    </xf>
    <xf numFmtId="0" fontId="21" fillId="0" borderId="12" xfId="0" applyFont="1" applyBorder="1" applyAlignment="1" applyProtection="1">
      <alignment/>
      <protection/>
    </xf>
    <xf numFmtId="0" fontId="21" fillId="0" borderId="63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/>
      <protection/>
    </xf>
    <xf numFmtId="0" fontId="19" fillId="0" borderId="64" xfId="0" applyFont="1" applyBorder="1" applyAlignment="1" applyProtection="1">
      <alignment horizontal="center" vertical="top"/>
      <protection/>
    </xf>
    <xf numFmtId="0" fontId="20" fillId="38" borderId="42" xfId="0" applyFont="1" applyFill="1" applyBorder="1" applyAlignment="1" applyProtection="1">
      <alignment horizontal="left"/>
      <protection/>
    </xf>
    <xf numFmtId="0" fontId="21" fillId="38" borderId="46" xfId="0" applyFont="1" applyFill="1" applyBorder="1" applyAlignment="1" applyProtection="1">
      <alignment horizontal="center"/>
      <protection/>
    </xf>
    <xf numFmtId="49" fontId="22" fillId="38" borderId="43" xfId="0" applyNumberFormat="1" applyFont="1" applyFill="1" applyBorder="1" applyAlignment="1" applyProtection="1">
      <alignment horizontal="left"/>
      <protection/>
    </xf>
    <xf numFmtId="49" fontId="22" fillId="38" borderId="43" xfId="0" applyNumberFormat="1" applyFont="1" applyFill="1" applyBorder="1" applyAlignment="1" applyProtection="1">
      <alignment horizontal="center"/>
      <protection/>
    </xf>
    <xf numFmtId="49" fontId="21" fillId="38" borderId="46" xfId="0" applyNumberFormat="1" applyFont="1" applyFill="1" applyBorder="1" applyAlignment="1" applyProtection="1">
      <alignment horizontal="center"/>
      <protection/>
    </xf>
    <xf numFmtId="0" fontId="21" fillId="0" borderId="57" xfId="0" applyFont="1" applyBorder="1" applyAlignment="1" applyProtection="1">
      <alignment/>
      <protection/>
    </xf>
    <xf numFmtId="49" fontId="21" fillId="0" borderId="60" xfId="0" applyNumberFormat="1" applyFont="1" applyBorder="1" applyAlignment="1" applyProtection="1">
      <alignment horizontal="left"/>
      <protection/>
    </xf>
    <xf numFmtId="49" fontId="21" fillId="0" borderId="14" xfId="0" applyNumberFormat="1" applyFont="1" applyBorder="1" applyAlignment="1" applyProtection="1">
      <alignment/>
      <protection/>
    </xf>
    <xf numFmtId="49" fontId="21" fillId="0" borderId="15" xfId="0" applyNumberFormat="1" applyFont="1" applyBorder="1" applyAlignment="1" applyProtection="1">
      <alignment/>
      <protection/>
    </xf>
    <xf numFmtId="0" fontId="21" fillId="0" borderId="53" xfId="0" applyFont="1" applyBorder="1" applyAlignment="1" applyProtection="1">
      <alignment horizontal="left"/>
      <protection/>
    </xf>
    <xf numFmtId="0" fontId="20" fillId="0" borderId="56" xfId="0" applyFont="1" applyBorder="1" applyAlignment="1" applyProtection="1">
      <alignment/>
      <protection/>
    </xf>
    <xf numFmtId="49" fontId="21" fillId="0" borderId="53" xfId="0" applyNumberFormat="1" applyFont="1" applyBorder="1" applyAlignment="1" applyProtection="1">
      <alignment horizontal="left"/>
      <protection/>
    </xf>
    <xf numFmtId="49" fontId="20" fillId="38" borderId="56" xfId="0" applyNumberFormat="1" applyFont="1" applyFill="1" applyBorder="1" applyAlignment="1" applyProtection="1">
      <alignment/>
      <protection/>
    </xf>
    <xf numFmtId="49" fontId="1" fillId="38" borderId="15" xfId="0" applyNumberFormat="1" applyFont="1" applyFill="1" applyBorder="1" applyAlignment="1" applyProtection="1">
      <alignment/>
      <protection/>
    </xf>
    <xf numFmtId="49" fontId="20" fillId="38" borderId="14" xfId="0" applyNumberFormat="1" applyFont="1" applyFill="1" applyBorder="1" applyAlignment="1" applyProtection="1">
      <alignment/>
      <protection/>
    </xf>
    <xf numFmtId="49" fontId="1" fillId="38" borderId="14" xfId="0" applyNumberFormat="1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3" fontId="21" fillId="0" borderId="53" xfId="0" applyNumberFormat="1" applyFont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49" fontId="20" fillId="38" borderId="38" xfId="0" applyNumberFormat="1" applyFont="1" applyFill="1" applyBorder="1" applyAlignment="1" applyProtection="1">
      <alignment/>
      <protection/>
    </xf>
    <xf numFmtId="49" fontId="1" fillId="38" borderId="40" xfId="0" applyNumberFormat="1" applyFont="1" applyFill="1" applyBorder="1" applyAlignment="1" applyProtection="1">
      <alignment/>
      <protection/>
    </xf>
    <xf numFmtId="49" fontId="20" fillId="38" borderId="0" xfId="0" applyNumberFormat="1" applyFont="1" applyFill="1" applyBorder="1" applyAlignment="1" applyProtection="1">
      <alignment/>
      <protection/>
    </xf>
    <xf numFmtId="49" fontId="1" fillId="38" borderId="0" xfId="0" applyNumberFormat="1" applyFont="1" applyFill="1" applyBorder="1" applyAlignment="1" applyProtection="1">
      <alignment/>
      <protection/>
    </xf>
    <xf numFmtId="49" fontId="21" fillId="0" borderId="12" xfId="0" applyNumberFormat="1" applyFont="1" applyBorder="1" applyAlignment="1" applyProtection="1">
      <alignment horizontal="left"/>
      <protection/>
    </xf>
    <xf numFmtId="0" fontId="21" fillId="0" borderId="13" xfId="0" applyFont="1" applyBorder="1" applyAlignment="1" applyProtection="1">
      <alignment horizontal="left"/>
      <protection/>
    </xf>
    <xf numFmtId="0" fontId="21" fillId="0" borderId="12" xfId="0" applyNumberFormat="1" applyFont="1" applyBorder="1" applyAlignment="1" applyProtection="1">
      <alignment/>
      <protection/>
    </xf>
    <xf numFmtId="0" fontId="21" fillId="0" borderId="47" xfId="0" applyNumberFormat="1" applyFont="1" applyBorder="1" applyAlignment="1" applyProtection="1">
      <alignment horizontal="left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1" fillId="0" borderId="47" xfId="0" applyFont="1" applyBorder="1" applyAlignment="1" applyProtection="1">
      <alignment horizontal="left"/>
      <protection/>
    </xf>
    <xf numFmtId="0" fontId="21" fillId="0" borderId="12" xfId="0" applyFont="1" applyBorder="1" applyAlignment="1" applyProtection="1">
      <alignment horizontal="left"/>
      <protection/>
    </xf>
    <xf numFmtId="0" fontId="21" fillId="0" borderId="12" xfId="0" applyFont="1" applyFill="1" applyBorder="1" applyAlignment="1" applyProtection="1">
      <alignment/>
      <protection/>
    </xf>
    <xf numFmtId="0" fontId="21" fillId="0" borderId="4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Excel Built-in Normal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_POL.XLS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showGridLines="0" showZeros="0" tabSelected="1" zoomScalePageLayoutView="0" workbookViewId="0" topLeftCell="A1">
      <selection activeCell="F31" sqref="F31:G31"/>
    </sheetView>
  </sheetViews>
  <sheetFormatPr defaultColWidth="9.00390625" defaultRowHeight="12.75"/>
  <cols>
    <col min="1" max="1" width="2.00390625" style="91" customWidth="1"/>
    <col min="2" max="2" width="15.00390625" style="91" customWidth="1"/>
    <col min="3" max="3" width="15.875" style="91" customWidth="1"/>
    <col min="4" max="4" width="14.625" style="91" customWidth="1"/>
    <col min="5" max="5" width="14.25390625" style="91" customWidth="1"/>
    <col min="6" max="6" width="16.625" style="91" customWidth="1"/>
    <col min="7" max="7" width="14.25390625" style="91" customWidth="1"/>
    <col min="8" max="16384" width="9.125" style="91" customWidth="1"/>
  </cols>
  <sheetData>
    <row r="1" spans="1:7" ht="24.75" customHeight="1">
      <c r="A1" s="205" t="s">
        <v>0</v>
      </c>
      <c r="B1" s="205"/>
      <c r="C1" s="205"/>
      <c r="D1" s="205"/>
      <c r="E1" s="205"/>
      <c r="F1" s="205"/>
      <c r="G1" s="205"/>
    </row>
    <row r="2" spans="1:7" ht="12.75" customHeight="1">
      <c r="A2" s="206" t="s">
        <v>1</v>
      </c>
      <c r="B2" s="207"/>
      <c r="C2" s="208">
        <f>Rekapitulace!H1</f>
        <v>0</v>
      </c>
      <c r="D2" s="209"/>
      <c r="E2" s="210"/>
      <c r="F2" s="211" t="s">
        <v>2</v>
      </c>
      <c r="G2" s="212"/>
    </row>
    <row r="3" spans="1:7" ht="3" customHeight="1" hidden="1">
      <c r="A3" s="189"/>
      <c r="B3" s="175"/>
      <c r="C3" s="213"/>
      <c r="D3" s="213"/>
      <c r="E3" s="214"/>
      <c r="F3" s="204"/>
      <c r="G3" s="215"/>
    </row>
    <row r="4" spans="1:7" ht="12" customHeight="1">
      <c r="A4" s="216" t="s">
        <v>3</v>
      </c>
      <c r="B4" s="175"/>
      <c r="C4" s="213" t="s">
        <v>4</v>
      </c>
      <c r="D4" s="213"/>
      <c r="E4" s="214"/>
      <c r="F4" s="204" t="s">
        <v>5</v>
      </c>
      <c r="G4" s="217"/>
    </row>
    <row r="5" spans="1:7" ht="12.75" customHeight="1">
      <c r="A5" s="218" t="s">
        <v>6</v>
      </c>
      <c r="B5" s="219"/>
      <c r="C5" s="220" t="s">
        <v>7</v>
      </c>
      <c r="D5" s="221"/>
      <c r="E5" s="219"/>
      <c r="F5" s="204" t="s">
        <v>8</v>
      </c>
      <c r="G5" s="215"/>
    </row>
    <row r="6" spans="1:15" ht="12.75" customHeight="1">
      <c r="A6" s="216" t="s">
        <v>9</v>
      </c>
      <c r="B6" s="175"/>
      <c r="C6" s="213" t="s">
        <v>10</v>
      </c>
      <c r="D6" s="213"/>
      <c r="E6" s="214"/>
      <c r="F6" s="222" t="s">
        <v>11</v>
      </c>
      <c r="G6" s="223">
        <v>0</v>
      </c>
      <c r="O6" s="224"/>
    </row>
    <row r="7" spans="1:7" ht="12.75" customHeight="1">
      <c r="A7" s="225" t="s">
        <v>12</v>
      </c>
      <c r="B7" s="226"/>
      <c r="C7" s="227" t="s">
        <v>13</v>
      </c>
      <c r="D7" s="228"/>
      <c r="E7" s="228"/>
      <c r="F7" s="229" t="s">
        <v>14</v>
      </c>
      <c r="G7" s="223">
        <f>IF(PocetMJ=0,0,ROUND((F30+F32)/PocetMJ,1))</f>
        <v>0</v>
      </c>
    </row>
    <row r="8" spans="1:9" ht="12.75">
      <c r="A8" s="203" t="s">
        <v>15</v>
      </c>
      <c r="B8" s="204"/>
      <c r="C8" s="230"/>
      <c r="D8" s="230"/>
      <c r="E8" s="230"/>
      <c r="F8" s="231" t="s">
        <v>16</v>
      </c>
      <c r="G8" s="232"/>
      <c r="H8" s="233"/>
      <c r="I8" s="234"/>
    </row>
    <row r="9" spans="1:8" ht="12.75">
      <c r="A9" s="203" t="s">
        <v>17</v>
      </c>
      <c r="B9" s="204"/>
      <c r="C9" s="230">
        <f>Projektant</f>
        <v>0</v>
      </c>
      <c r="D9" s="230"/>
      <c r="E9" s="230"/>
      <c r="F9" s="204"/>
      <c r="G9" s="235"/>
      <c r="H9" s="120"/>
    </row>
    <row r="10" spans="1:8" ht="12.75">
      <c r="A10" s="203" t="s">
        <v>18</v>
      </c>
      <c r="B10" s="204"/>
      <c r="C10" s="236"/>
      <c r="D10" s="236"/>
      <c r="E10" s="236"/>
      <c r="F10" s="237"/>
      <c r="G10" s="238"/>
      <c r="H10" s="239"/>
    </row>
    <row r="11" spans="1:57" ht="13.5" customHeight="1">
      <c r="A11" s="203" t="s">
        <v>19</v>
      </c>
      <c r="B11" s="204"/>
      <c r="C11" s="145"/>
      <c r="D11" s="145"/>
      <c r="E11" s="145"/>
      <c r="F11" s="202" t="s">
        <v>20</v>
      </c>
      <c r="G11" s="146"/>
      <c r="H11" s="120"/>
      <c r="BA11" s="136"/>
      <c r="BB11" s="136"/>
      <c r="BC11" s="136"/>
      <c r="BD11" s="136"/>
      <c r="BE11" s="136"/>
    </row>
    <row r="12" spans="1:8" ht="12.75" customHeight="1">
      <c r="A12" s="174" t="s">
        <v>21</v>
      </c>
      <c r="B12" s="175"/>
      <c r="C12" s="176"/>
      <c r="D12" s="176"/>
      <c r="E12" s="176"/>
      <c r="F12" s="177" t="s">
        <v>22</v>
      </c>
      <c r="G12" s="178"/>
      <c r="H12" s="120"/>
    </row>
    <row r="13" spans="1:8" ht="28.5" customHeight="1">
      <c r="A13" s="179" t="s">
        <v>23</v>
      </c>
      <c r="B13" s="179"/>
      <c r="C13" s="179"/>
      <c r="D13" s="179"/>
      <c r="E13" s="179"/>
      <c r="F13" s="179"/>
      <c r="G13" s="179"/>
      <c r="H13" s="120"/>
    </row>
    <row r="14" spans="1:7" ht="17.25" customHeight="1">
      <c r="A14" s="180" t="s">
        <v>24</v>
      </c>
      <c r="B14" s="181"/>
      <c r="C14" s="182"/>
      <c r="D14" s="183" t="s">
        <v>25</v>
      </c>
      <c r="E14" s="183"/>
      <c r="F14" s="183"/>
      <c r="G14" s="183"/>
    </row>
    <row r="15" spans="1:7" ht="15.75" customHeight="1">
      <c r="A15" s="184"/>
      <c r="B15" s="100" t="s">
        <v>26</v>
      </c>
      <c r="C15" s="185">
        <f>HSV</f>
        <v>0</v>
      </c>
      <c r="D15" s="186" t="str">
        <f>Rekapitulace!A17</f>
        <v>Ztížené výrobní podmínky</v>
      </c>
      <c r="E15" s="187"/>
      <c r="F15" s="188"/>
      <c r="G15" s="185">
        <f>Rekapitulace!I17</f>
        <v>0</v>
      </c>
    </row>
    <row r="16" spans="1:7" ht="15.75" customHeight="1">
      <c r="A16" s="184" t="s">
        <v>27</v>
      </c>
      <c r="B16" s="100" t="s">
        <v>28</v>
      </c>
      <c r="C16" s="185">
        <f>PSV</f>
        <v>0</v>
      </c>
      <c r="D16" s="189" t="str">
        <f>Rekapitulace!A18</f>
        <v>Oborová přirážka</v>
      </c>
      <c r="E16" s="190"/>
      <c r="F16" s="161"/>
      <c r="G16" s="185">
        <f>Rekapitulace!I18</f>
        <v>0</v>
      </c>
    </row>
    <row r="17" spans="1:7" ht="15.75" customHeight="1">
      <c r="A17" s="184" t="s">
        <v>29</v>
      </c>
      <c r="B17" s="100" t="s">
        <v>30</v>
      </c>
      <c r="C17" s="185">
        <f>Mont</f>
        <v>0</v>
      </c>
      <c r="D17" s="189" t="str">
        <f>Rekapitulace!A19</f>
        <v>Přesun stavebních kapacit</v>
      </c>
      <c r="E17" s="190"/>
      <c r="F17" s="161"/>
      <c r="G17" s="185">
        <f>Rekapitulace!I19</f>
        <v>0</v>
      </c>
    </row>
    <row r="18" spans="1:7" ht="15.75" customHeight="1">
      <c r="A18" s="191" t="s">
        <v>31</v>
      </c>
      <c r="B18" s="192" t="s">
        <v>32</v>
      </c>
      <c r="C18" s="185">
        <f>Dodavka</f>
        <v>0</v>
      </c>
      <c r="D18" s="189" t="str">
        <f>Rekapitulace!A20</f>
        <v>Mimostaveništní doprava</v>
      </c>
      <c r="E18" s="190"/>
      <c r="F18" s="161"/>
      <c r="G18" s="185">
        <f>Rekapitulace!I20</f>
        <v>0</v>
      </c>
    </row>
    <row r="19" spans="1:7" ht="15.75" customHeight="1">
      <c r="A19" s="99" t="s">
        <v>33</v>
      </c>
      <c r="B19" s="100"/>
      <c r="C19" s="185">
        <f>SUM(C15:C18)</f>
        <v>0</v>
      </c>
      <c r="D19" s="189" t="str">
        <f>Rekapitulace!A21</f>
        <v>Zařízení staveniště</v>
      </c>
      <c r="E19" s="190"/>
      <c r="F19" s="161"/>
      <c r="G19" s="185">
        <f>Rekapitulace!I21</f>
        <v>0</v>
      </c>
    </row>
    <row r="20" spans="1:7" ht="15.75" customHeight="1">
      <c r="A20" s="99"/>
      <c r="B20" s="100"/>
      <c r="C20" s="185"/>
      <c r="D20" s="189" t="str">
        <f>Rekapitulace!A22</f>
        <v>Provoz investora</v>
      </c>
      <c r="E20" s="190"/>
      <c r="F20" s="161"/>
      <c r="G20" s="185">
        <f>Rekapitulace!I22</f>
        <v>0</v>
      </c>
    </row>
    <row r="21" spans="1:7" ht="15.75" customHeight="1">
      <c r="A21" s="99" t="s">
        <v>34</v>
      </c>
      <c r="B21" s="100"/>
      <c r="C21" s="185">
        <f>HZS</f>
        <v>0</v>
      </c>
      <c r="D21" s="189" t="str">
        <f>Rekapitulace!A23</f>
        <v>Kompletační činnost (IČD)</v>
      </c>
      <c r="E21" s="190"/>
      <c r="F21" s="161"/>
      <c r="G21" s="185">
        <f>Rekapitulace!I23</f>
        <v>0</v>
      </c>
    </row>
    <row r="22" spans="1:7" ht="15.75" customHeight="1">
      <c r="A22" s="193" t="s">
        <v>35</v>
      </c>
      <c r="B22" s="112"/>
      <c r="C22" s="185">
        <f>C19+C21</f>
        <v>0</v>
      </c>
      <c r="D22" s="189" t="s">
        <v>36</v>
      </c>
      <c r="E22" s="190"/>
      <c r="F22" s="161"/>
      <c r="G22" s="185">
        <f>G23-SUM(G15:G21)</f>
        <v>0</v>
      </c>
    </row>
    <row r="23" spans="1:7" ht="15.75" customHeight="1">
      <c r="A23" s="194" t="s">
        <v>37</v>
      </c>
      <c r="B23" s="194"/>
      <c r="C23" s="195">
        <f>C22+G23</f>
        <v>0</v>
      </c>
      <c r="D23" s="196" t="s">
        <v>38</v>
      </c>
      <c r="E23" s="197"/>
      <c r="F23" s="198"/>
      <c r="G23" s="185">
        <f>VRN</f>
        <v>0</v>
      </c>
    </row>
    <row r="24" spans="1:7" ht="12.75">
      <c r="A24" s="137" t="s">
        <v>39</v>
      </c>
      <c r="B24" s="138"/>
      <c r="C24" s="199"/>
      <c r="D24" s="138" t="s">
        <v>40</v>
      </c>
      <c r="E24" s="138"/>
      <c r="F24" s="200" t="s">
        <v>41</v>
      </c>
      <c r="G24" s="201"/>
    </row>
    <row r="25" spans="1:7" ht="12.75">
      <c r="A25" s="147" t="s">
        <v>42</v>
      </c>
      <c r="B25" s="81"/>
      <c r="C25" s="148"/>
      <c r="D25" s="81" t="s">
        <v>42</v>
      </c>
      <c r="E25" s="80"/>
      <c r="F25" s="173" t="s">
        <v>42</v>
      </c>
      <c r="G25" s="172"/>
    </row>
    <row r="26" spans="1:7" ht="37.5" customHeight="1">
      <c r="A26" s="147" t="s">
        <v>43</v>
      </c>
      <c r="B26" s="150"/>
      <c r="C26" s="148"/>
      <c r="D26" s="81" t="s">
        <v>43</v>
      </c>
      <c r="E26" s="80"/>
      <c r="F26" s="173" t="s">
        <v>43</v>
      </c>
      <c r="G26" s="172"/>
    </row>
    <row r="27" spans="1:7" ht="12.75">
      <c r="A27" s="147"/>
      <c r="B27" s="151"/>
      <c r="C27" s="148"/>
      <c r="D27" s="81"/>
      <c r="E27" s="80"/>
      <c r="F27" s="173"/>
      <c r="G27" s="172"/>
    </row>
    <row r="28" spans="1:7" ht="12.75">
      <c r="A28" s="147" t="s">
        <v>44</v>
      </c>
      <c r="B28" s="81"/>
      <c r="C28" s="148"/>
      <c r="D28" s="149" t="s">
        <v>45</v>
      </c>
      <c r="E28" s="148"/>
      <c r="F28" s="171" t="s">
        <v>45</v>
      </c>
      <c r="G28" s="172"/>
    </row>
    <row r="29" spans="1:7" ht="69" customHeight="1">
      <c r="A29" s="147"/>
      <c r="B29" s="81"/>
      <c r="C29" s="152"/>
      <c r="D29" s="153"/>
      <c r="E29" s="152"/>
      <c r="F29" s="112"/>
      <c r="G29" s="172"/>
    </row>
    <row r="30" spans="1:7" ht="12.75">
      <c r="A30" s="154" t="s">
        <v>46</v>
      </c>
      <c r="B30" s="155"/>
      <c r="C30" s="156">
        <v>21</v>
      </c>
      <c r="D30" s="155" t="s">
        <v>47</v>
      </c>
      <c r="E30" s="157"/>
      <c r="F30" s="158">
        <f>C23-F32</f>
        <v>0</v>
      </c>
      <c r="G30" s="158"/>
    </row>
    <row r="31" spans="1:7" ht="12.75">
      <c r="A31" s="154" t="s">
        <v>48</v>
      </c>
      <c r="B31" s="155"/>
      <c r="C31" s="156">
        <f>SazbaDPH1</f>
        <v>21</v>
      </c>
      <c r="D31" s="155" t="s">
        <v>49</v>
      </c>
      <c r="E31" s="157"/>
      <c r="F31" s="158">
        <f>ROUND(PRODUCT(F30,C31/100),0)</f>
        <v>0</v>
      </c>
      <c r="G31" s="158"/>
    </row>
    <row r="32" spans="1:7" ht="12.75">
      <c r="A32" s="154" t="s">
        <v>46</v>
      </c>
      <c r="B32" s="155"/>
      <c r="C32" s="156">
        <v>0</v>
      </c>
      <c r="D32" s="155" t="s">
        <v>49</v>
      </c>
      <c r="E32" s="157"/>
      <c r="F32" s="158">
        <v>0</v>
      </c>
      <c r="G32" s="158"/>
    </row>
    <row r="33" spans="1:7" ht="12.75">
      <c r="A33" s="154" t="s">
        <v>48</v>
      </c>
      <c r="B33" s="159"/>
      <c r="C33" s="160">
        <f>SazbaDPH2</f>
        <v>0</v>
      </c>
      <c r="D33" s="155" t="s">
        <v>49</v>
      </c>
      <c r="E33" s="161"/>
      <c r="F33" s="158">
        <f>ROUND(PRODUCT(F32,C33/100),0)</f>
        <v>0</v>
      </c>
      <c r="G33" s="158"/>
    </row>
    <row r="34" spans="1:7" s="166" customFormat="1" ht="19.5" customHeight="1">
      <c r="A34" s="162" t="s">
        <v>50</v>
      </c>
      <c r="B34" s="163"/>
      <c r="C34" s="163"/>
      <c r="D34" s="163"/>
      <c r="E34" s="164"/>
      <c r="F34" s="165">
        <f>ROUND(SUM(F30:F33),0)</f>
        <v>0</v>
      </c>
      <c r="G34" s="165"/>
    </row>
    <row r="36" spans="1:8" ht="12.75">
      <c r="A36" s="167" t="s">
        <v>51</v>
      </c>
      <c r="B36" s="167"/>
      <c r="C36" s="167"/>
      <c r="D36" s="167"/>
      <c r="E36" s="167"/>
      <c r="F36" s="167"/>
      <c r="G36" s="167"/>
      <c r="H36" s="91" t="s">
        <v>52</v>
      </c>
    </row>
    <row r="37" spans="1:8" ht="14.25" customHeight="1">
      <c r="A37" s="167"/>
      <c r="B37" s="168"/>
      <c r="C37" s="168"/>
      <c r="D37" s="168"/>
      <c r="E37" s="168"/>
      <c r="F37" s="168"/>
      <c r="G37" s="168"/>
      <c r="H37" s="91" t="s">
        <v>52</v>
      </c>
    </row>
    <row r="38" spans="1:8" ht="12.75" customHeight="1">
      <c r="A38" s="169"/>
      <c r="B38" s="168"/>
      <c r="C38" s="168"/>
      <c r="D38" s="168"/>
      <c r="E38" s="168"/>
      <c r="F38" s="168"/>
      <c r="G38" s="168"/>
      <c r="H38" s="91" t="s">
        <v>52</v>
      </c>
    </row>
    <row r="39" spans="1:8" ht="12.75">
      <c r="A39" s="169"/>
      <c r="B39" s="168"/>
      <c r="C39" s="168"/>
      <c r="D39" s="168"/>
      <c r="E39" s="168"/>
      <c r="F39" s="168"/>
      <c r="G39" s="168"/>
      <c r="H39" s="91" t="s">
        <v>52</v>
      </c>
    </row>
    <row r="40" spans="1:8" ht="12.75">
      <c r="A40" s="169"/>
      <c r="B40" s="168"/>
      <c r="C40" s="168"/>
      <c r="D40" s="168"/>
      <c r="E40" s="168"/>
      <c r="F40" s="168"/>
      <c r="G40" s="168"/>
      <c r="H40" s="91" t="s">
        <v>52</v>
      </c>
    </row>
    <row r="41" spans="1:8" ht="12.75">
      <c r="A41" s="169"/>
      <c r="B41" s="168"/>
      <c r="C41" s="168"/>
      <c r="D41" s="168"/>
      <c r="E41" s="168"/>
      <c r="F41" s="168"/>
      <c r="G41" s="168"/>
      <c r="H41" s="91" t="s">
        <v>52</v>
      </c>
    </row>
    <row r="42" spans="1:8" ht="12.75">
      <c r="A42" s="169"/>
      <c r="B42" s="168"/>
      <c r="C42" s="168"/>
      <c r="D42" s="168"/>
      <c r="E42" s="168"/>
      <c r="F42" s="168"/>
      <c r="G42" s="168"/>
      <c r="H42" s="91" t="s">
        <v>52</v>
      </c>
    </row>
    <row r="43" spans="1:8" ht="12.75">
      <c r="A43" s="169"/>
      <c r="B43" s="168"/>
      <c r="C43" s="168"/>
      <c r="D43" s="168"/>
      <c r="E43" s="168"/>
      <c r="F43" s="168"/>
      <c r="G43" s="168"/>
      <c r="H43" s="91" t="s">
        <v>52</v>
      </c>
    </row>
    <row r="44" spans="1:8" ht="12.75">
      <c r="A44" s="169"/>
      <c r="B44" s="168"/>
      <c r="C44" s="168"/>
      <c r="D44" s="168"/>
      <c r="E44" s="168"/>
      <c r="F44" s="168"/>
      <c r="G44" s="168"/>
      <c r="H44" s="91" t="s">
        <v>52</v>
      </c>
    </row>
    <row r="45" spans="1:8" ht="0.75" customHeight="1">
      <c r="A45" s="169"/>
      <c r="B45" s="168"/>
      <c r="C45" s="168"/>
      <c r="D45" s="168"/>
      <c r="E45" s="168"/>
      <c r="F45" s="168"/>
      <c r="G45" s="168"/>
      <c r="H45" s="91" t="s">
        <v>52</v>
      </c>
    </row>
    <row r="46" spans="2:7" ht="12.75" customHeight="1">
      <c r="B46" s="170"/>
      <c r="C46" s="170"/>
      <c r="D46" s="170"/>
      <c r="E46" s="170"/>
      <c r="F46" s="170"/>
      <c r="G46" s="170"/>
    </row>
    <row r="47" spans="2:7" ht="12.75" customHeight="1">
      <c r="B47" s="170"/>
      <c r="C47" s="170"/>
      <c r="D47" s="170"/>
      <c r="E47" s="170"/>
      <c r="F47" s="170"/>
      <c r="G47" s="170"/>
    </row>
    <row r="48" spans="2:7" ht="12.75" customHeight="1">
      <c r="B48" s="170"/>
      <c r="C48" s="170"/>
      <c r="D48" s="170"/>
      <c r="E48" s="170"/>
      <c r="F48" s="170"/>
      <c r="G48" s="170"/>
    </row>
    <row r="49" spans="2:7" ht="12.75" customHeight="1">
      <c r="B49" s="170"/>
      <c r="C49" s="170"/>
      <c r="D49" s="170"/>
      <c r="E49" s="170"/>
      <c r="F49" s="170"/>
      <c r="G49" s="170"/>
    </row>
    <row r="50" spans="2:7" ht="12.75" customHeight="1">
      <c r="B50" s="170"/>
      <c r="C50" s="170"/>
      <c r="D50" s="170"/>
      <c r="E50" s="170"/>
      <c r="F50" s="170"/>
      <c r="G50" s="170"/>
    </row>
    <row r="51" spans="2:7" ht="12.75" customHeight="1">
      <c r="B51" s="170"/>
      <c r="C51" s="170"/>
      <c r="D51" s="170"/>
      <c r="E51" s="170"/>
      <c r="F51" s="170"/>
      <c r="G51" s="170"/>
    </row>
    <row r="52" spans="2:7" ht="12.75" customHeight="1">
      <c r="B52" s="170"/>
      <c r="C52" s="170"/>
      <c r="D52" s="170"/>
      <c r="E52" s="170"/>
      <c r="F52" s="170"/>
      <c r="G52" s="170"/>
    </row>
    <row r="53" spans="2:7" ht="12.75" customHeight="1">
      <c r="B53" s="170"/>
      <c r="C53" s="170"/>
      <c r="D53" s="170"/>
      <c r="E53" s="170"/>
      <c r="F53" s="170"/>
      <c r="G53" s="170"/>
    </row>
    <row r="54" spans="2:7" ht="12.75" customHeight="1">
      <c r="B54" s="170"/>
      <c r="C54" s="170"/>
      <c r="D54" s="170"/>
      <c r="E54" s="170"/>
      <c r="F54" s="170"/>
      <c r="G54" s="170"/>
    </row>
    <row r="55" spans="2:7" ht="12.75" customHeight="1">
      <c r="B55" s="170"/>
      <c r="C55" s="170"/>
      <c r="D55" s="170"/>
      <c r="E55" s="170"/>
      <c r="F55" s="170"/>
      <c r="G55" s="170"/>
    </row>
  </sheetData>
  <sheetProtection password="E903" sheet="1"/>
  <mergeCells count="25">
    <mergeCell ref="B55:G55"/>
    <mergeCell ref="B49:G49"/>
    <mergeCell ref="B50:G50"/>
    <mergeCell ref="B51:G51"/>
    <mergeCell ref="B52:G52"/>
    <mergeCell ref="B53:G53"/>
    <mergeCell ref="B54:G54"/>
    <mergeCell ref="F33:G33"/>
    <mergeCell ref="F34:G34"/>
    <mergeCell ref="B37:G45"/>
    <mergeCell ref="B46:G46"/>
    <mergeCell ref="B47:G47"/>
    <mergeCell ref="B48:G48"/>
    <mergeCell ref="A13:G13"/>
    <mergeCell ref="D14:G14"/>
    <mergeCell ref="A23:B23"/>
    <mergeCell ref="F30:G30"/>
    <mergeCell ref="F31:G31"/>
    <mergeCell ref="F32:G32"/>
    <mergeCell ref="A1:G1"/>
    <mergeCell ref="C8:E8"/>
    <mergeCell ref="C9:E9"/>
    <mergeCell ref="C10:E10"/>
    <mergeCell ref="C11:E11"/>
    <mergeCell ref="C12:E12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6"/>
  <sheetViews>
    <sheetView showGridLines="0" showZeros="0" zoomScalePageLayoutView="0" workbookViewId="0" topLeftCell="A1">
      <selection activeCell="D30" sqref="D30"/>
    </sheetView>
  </sheetViews>
  <sheetFormatPr defaultColWidth="9.00390625" defaultRowHeight="12.75"/>
  <cols>
    <col min="1" max="1" width="5.875" style="91" customWidth="1"/>
    <col min="2" max="2" width="6.125" style="91" customWidth="1"/>
    <col min="3" max="3" width="11.375" style="91" customWidth="1"/>
    <col min="4" max="4" width="15.875" style="91" customWidth="1"/>
    <col min="5" max="5" width="11.25390625" style="91" customWidth="1"/>
    <col min="6" max="6" width="10.875" style="91" customWidth="1"/>
    <col min="7" max="7" width="11.00390625" style="91" customWidth="1"/>
    <col min="8" max="8" width="11.125" style="91" customWidth="1"/>
    <col min="9" max="9" width="10.75390625" style="91" customWidth="1"/>
    <col min="10" max="16384" width="9.125" style="91" customWidth="1"/>
  </cols>
  <sheetData>
    <row r="1" spans="1:9" ht="12.75">
      <c r="A1" s="61" t="s">
        <v>53</v>
      </c>
      <c r="B1" s="61"/>
      <c r="C1" s="62" t="str">
        <f>CONCATENATE(cislostavby," ",nazevstavby)</f>
        <v>ST 1 PUMPTRACK</v>
      </c>
      <c r="D1" s="102"/>
      <c r="E1" s="103"/>
      <c r="F1" s="102"/>
      <c r="G1" s="104" t="s">
        <v>54</v>
      </c>
      <c r="H1" s="105"/>
      <c r="I1" s="106"/>
    </row>
    <row r="2" spans="1:9" ht="12.75">
      <c r="A2" s="107" t="s">
        <v>55</v>
      </c>
      <c r="B2" s="107"/>
      <c r="C2" s="68" t="str">
        <f>CONCATENATE(cisloobjektu," ",nazevobjektu)</f>
        <v>1 Pumptracková dráha v Otrokovicích</v>
      </c>
      <c r="D2" s="108"/>
      <c r="E2" s="109"/>
      <c r="F2" s="108"/>
      <c r="G2" s="110"/>
      <c r="H2" s="110"/>
      <c r="I2" s="110"/>
    </row>
    <row r="3" spans="1:9" ht="12.75">
      <c r="A3" s="111"/>
      <c r="B3" s="111"/>
      <c r="C3" s="111"/>
      <c r="D3" s="111"/>
      <c r="E3" s="111"/>
      <c r="F3" s="112"/>
      <c r="G3" s="111"/>
      <c r="H3" s="111"/>
      <c r="I3" s="111"/>
    </row>
    <row r="4" spans="1:9" ht="19.5" customHeight="1">
      <c r="A4" s="113" t="s">
        <v>56</v>
      </c>
      <c r="B4" s="113"/>
      <c r="C4" s="113"/>
      <c r="D4" s="113"/>
      <c r="E4" s="113"/>
      <c r="F4" s="113"/>
      <c r="G4" s="113"/>
      <c r="H4" s="113"/>
      <c r="I4" s="113"/>
    </row>
    <row r="5" spans="1:9" ht="12.75">
      <c r="A5" s="111"/>
      <c r="B5" s="111"/>
      <c r="C5" s="111"/>
      <c r="D5" s="111"/>
      <c r="E5" s="111"/>
      <c r="F5" s="111"/>
      <c r="G5" s="111"/>
      <c r="H5" s="111"/>
      <c r="I5" s="111"/>
    </row>
    <row r="6" spans="1:9" s="120" customFormat="1" ht="12.75">
      <c r="A6" s="114"/>
      <c r="B6" s="115" t="s">
        <v>57</v>
      </c>
      <c r="C6" s="115"/>
      <c r="D6" s="116"/>
      <c r="E6" s="117" t="s">
        <v>58</v>
      </c>
      <c r="F6" s="118" t="s">
        <v>59</v>
      </c>
      <c r="G6" s="118" t="s">
        <v>60</v>
      </c>
      <c r="H6" s="118" t="s">
        <v>61</v>
      </c>
      <c r="I6" s="119" t="s">
        <v>34</v>
      </c>
    </row>
    <row r="7" spans="1:9" s="120" customFormat="1" ht="12.75">
      <c r="A7" s="121" t="str">
        <f>Položky!B7</f>
        <v>1</v>
      </c>
      <c r="B7" s="122" t="str">
        <f>Položky!C7</f>
        <v>Zemní práce</v>
      </c>
      <c r="C7" s="112"/>
      <c r="D7" s="123"/>
      <c r="E7" s="124">
        <f>Položky!G13</f>
        <v>0</v>
      </c>
      <c r="F7" s="125">
        <f>Položky!BB13</f>
        <v>0</v>
      </c>
      <c r="G7" s="125">
        <f>Položky!BC13</f>
        <v>0</v>
      </c>
      <c r="H7" s="125">
        <f>Položky!BD13</f>
        <v>0</v>
      </c>
      <c r="I7" s="126">
        <f>Položky!BE13</f>
        <v>0</v>
      </c>
    </row>
    <row r="8" spans="1:9" s="120" customFormat="1" ht="12.75">
      <c r="A8" s="121" t="str">
        <f>Položky!B14</f>
        <v>2</v>
      </c>
      <c r="B8" s="122" t="str">
        <f>Položky!C14</f>
        <v>Základy a zvláštní zakládání</v>
      </c>
      <c r="C8" s="112"/>
      <c r="D8" s="123"/>
      <c r="E8" s="124">
        <f>Položky!G16</f>
        <v>0</v>
      </c>
      <c r="F8" s="125">
        <f>Položky!BB16</f>
        <v>0</v>
      </c>
      <c r="G8" s="125">
        <f>Položky!BC16</f>
        <v>0</v>
      </c>
      <c r="H8" s="125">
        <f>Položky!BD16</f>
        <v>0</v>
      </c>
      <c r="I8" s="126">
        <f>Položky!BE16</f>
        <v>0</v>
      </c>
    </row>
    <row r="9" spans="1:9" s="120" customFormat="1" ht="12.75">
      <c r="A9" s="121" t="str">
        <f>Položky!B17</f>
        <v>5</v>
      </c>
      <c r="B9" s="122" t="str">
        <f>Položky!C17</f>
        <v>Komunikace</v>
      </c>
      <c r="C9" s="112"/>
      <c r="D9" s="123"/>
      <c r="E9" s="124">
        <f>Položky!G23</f>
        <v>0</v>
      </c>
      <c r="F9" s="125">
        <f>Položky!BB23</f>
        <v>0</v>
      </c>
      <c r="G9" s="125">
        <f>Položky!BC23</f>
        <v>0</v>
      </c>
      <c r="H9" s="125">
        <f>Položky!BD23</f>
        <v>0</v>
      </c>
      <c r="I9" s="126">
        <f>Položky!BE23</f>
        <v>0</v>
      </c>
    </row>
    <row r="10" spans="1:9" s="120" customFormat="1" ht="12.75">
      <c r="A10" s="121" t="str">
        <f>Položky!B24</f>
        <v>99</v>
      </c>
      <c r="B10" s="122" t="str">
        <f>Položky!C24</f>
        <v>Staveništní přesun hmot</v>
      </c>
      <c r="C10" s="112"/>
      <c r="D10" s="123"/>
      <c r="E10" s="124">
        <f>Položky!G26</f>
        <v>0</v>
      </c>
      <c r="F10" s="125"/>
      <c r="G10" s="125"/>
      <c r="H10" s="125"/>
      <c r="I10" s="126"/>
    </row>
    <row r="11" spans="1:9" s="120" customFormat="1" ht="12.75">
      <c r="A11" s="127">
        <v>8</v>
      </c>
      <c r="B11" s="91" t="s">
        <v>62</v>
      </c>
      <c r="C11" s="91"/>
      <c r="D11" s="91"/>
      <c r="E11" s="128">
        <f>Položky!G30</f>
        <v>0</v>
      </c>
      <c r="F11" s="125">
        <f>Položky!BB26</f>
        <v>0</v>
      </c>
      <c r="G11" s="125">
        <f>Položky!BC26</f>
        <v>0</v>
      </c>
      <c r="H11" s="125">
        <f>Položky!BD26</f>
        <v>0</v>
      </c>
      <c r="I11" s="126">
        <f>Položky!BE26</f>
        <v>0</v>
      </c>
    </row>
    <row r="12" spans="1:9" s="92" customFormat="1" ht="12.75">
      <c r="A12" s="129"/>
      <c r="B12" s="130" t="s">
        <v>63</v>
      </c>
      <c r="C12" s="130"/>
      <c r="D12" s="131"/>
      <c r="E12" s="132">
        <f>SUM(E7:E11)</f>
        <v>0</v>
      </c>
      <c r="F12" s="133">
        <f>SUM(F7:F11)</f>
        <v>0</v>
      </c>
      <c r="G12" s="133">
        <f>SUM(G7:G11)</f>
        <v>0</v>
      </c>
      <c r="H12" s="133">
        <f>SUM(H7:H11)</f>
        <v>0</v>
      </c>
      <c r="I12" s="134">
        <f>SUM(I7:I11)</f>
        <v>0</v>
      </c>
    </row>
    <row r="13" spans="1:9" ht="12.75">
      <c r="A13" s="112"/>
      <c r="B13" s="112"/>
      <c r="C13" s="112"/>
      <c r="D13" s="112"/>
      <c r="E13" s="112"/>
      <c r="F13" s="112"/>
      <c r="G13" s="112"/>
      <c r="H13" s="112"/>
      <c r="I13" s="112"/>
    </row>
    <row r="14" spans="1:57" ht="19.5" customHeight="1">
      <c r="A14" s="135" t="s">
        <v>64</v>
      </c>
      <c r="B14" s="135"/>
      <c r="C14" s="135"/>
      <c r="D14" s="135"/>
      <c r="E14" s="135"/>
      <c r="F14" s="135"/>
      <c r="G14" s="135"/>
      <c r="H14" s="135"/>
      <c r="I14" s="135"/>
      <c r="BA14" s="136"/>
      <c r="BB14" s="136"/>
      <c r="BC14" s="136"/>
      <c r="BD14" s="136"/>
      <c r="BE14" s="136"/>
    </row>
    <row r="15" spans="1:9" ht="12.75">
      <c r="A15" s="111"/>
      <c r="B15" s="111"/>
      <c r="C15" s="111"/>
      <c r="D15" s="111"/>
      <c r="E15" s="111"/>
      <c r="F15" s="111"/>
      <c r="G15" s="111"/>
      <c r="H15" s="111"/>
      <c r="I15" s="111"/>
    </row>
    <row r="16" spans="1:9" ht="12.75">
      <c r="A16" s="137" t="s">
        <v>65</v>
      </c>
      <c r="B16" s="138"/>
      <c r="C16" s="138"/>
      <c r="D16" s="139"/>
      <c r="E16" s="140" t="s">
        <v>66</v>
      </c>
      <c r="F16" s="141" t="s">
        <v>67</v>
      </c>
      <c r="G16" s="142" t="s">
        <v>68</v>
      </c>
      <c r="H16" s="143"/>
      <c r="I16" s="144" t="s">
        <v>66</v>
      </c>
    </row>
    <row r="17" spans="1:53" ht="12.75">
      <c r="A17" s="99" t="s">
        <v>69</v>
      </c>
      <c r="B17" s="100"/>
      <c r="C17" s="100"/>
      <c r="D17" s="101"/>
      <c r="E17" s="82"/>
      <c r="F17" s="83"/>
      <c r="G17" s="96">
        <f aca="true" t="shared" si="0" ref="G17:G24">CHOOSE(BA17+1,HSV+PSV,HSV+PSV+Mont,HSV+PSV+Dodavka+Mont,HSV,PSV,Mont,Dodavka,Mont+Dodavka,0)</f>
        <v>0</v>
      </c>
      <c r="H17" s="97"/>
      <c r="I17" s="98">
        <f aca="true" t="shared" si="1" ref="I17:I24">E17+F17*G17/100</f>
        <v>0</v>
      </c>
      <c r="BA17" s="91">
        <v>0</v>
      </c>
    </row>
    <row r="18" spans="1:53" ht="12.75">
      <c r="A18" s="99" t="s">
        <v>70</v>
      </c>
      <c r="B18" s="100"/>
      <c r="C18" s="100"/>
      <c r="D18" s="101"/>
      <c r="E18" s="82">
        <v>0</v>
      </c>
      <c r="F18" s="83">
        <v>0</v>
      </c>
      <c r="G18" s="96">
        <f t="shared" si="0"/>
        <v>0</v>
      </c>
      <c r="H18" s="97"/>
      <c r="I18" s="98">
        <f t="shared" si="1"/>
        <v>0</v>
      </c>
      <c r="BA18" s="91">
        <v>0</v>
      </c>
    </row>
    <row r="19" spans="1:53" ht="12.75">
      <c r="A19" s="99" t="s">
        <v>71</v>
      </c>
      <c r="B19" s="100"/>
      <c r="C19" s="100"/>
      <c r="D19" s="101"/>
      <c r="E19" s="82">
        <v>0</v>
      </c>
      <c r="F19" s="83">
        <v>0</v>
      </c>
      <c r="G19" s="96">
        <f t="shared" si="0"/>
        <v>0</v>
      </c>
      <c r="H19" s="97"/>
      <c r="I19" s="98">
        <f t="shared" si="1"/>
        <v>0</v>
      </c>
      <c r="BA19" s="91">
        <v>0</v>
      </c>
    </row>
    <row r="20" spans="1:53" ht="12.75">
      <c r="A20" s="99" t="s">
        <v>72</v>
      </c>
      <c r="B20" s="100"/>
      <c r="C20" s="100"/>
      <c r="D20" s="101"/>
      <c r="E20" s="82">
        <v>0</v>
      </c>
      <c r="F20" s="83">
        <v>0</v>
      </c>
      <c r="G20" s="96">
        <f t="shared" si="0"/>
        <v>0</v>
      </c>
      <c r="H20" s="97"/>
      <c r="I20" s="98">
        <f t="shared" si="1"/>
        <v>0</v>
      </c>
      <c r="BA20" s="91">
        <v>0</v>
      </c>
    </row>
    <row r="21" spans="1:53" ht="12.75">
      <c r="A21" s="99" t="s">
        <v>73</v>
      </c>
      <c r="B21" s="100"/>
      <c r="C21" s="100"/>
      <c r="D21" s="101"/>
      <c r="E21" s="82">
        <v>0</v>
      </c>
      <c r="F21" s="83"/>
      <c r="G21" s="96">
        <f t="shared" si="0"/>
        <v>0</v>
      </c>
      <c r="H21" s="97"/>
      <c r="I21" s="98">
        <f t="shared" si="1"/>
        <v>0</v>
      </c>
      <c r="BA21" s="91">
        <v>1</v>
      </c>
    </row>
    <row r="22" spans="1:53" ht="12.75">
      <c r="A22" s="99" t="s">
        <v>74</v>
      </c>
      <c r="B22" s="100"/>
      <c r="C22" s="100"/>
      <c r="D22" s="101"/>
      <c r="E22" s="82">
        <v>0</v>
      </c>
      <c r="F22" s="83">
        <v>0</v>
      </c>
      <c r="G22" s="96">
        <f t="shared" si="0"/>
        <v>0</v>
      </c>
      <c r="H22" s="97"/>
      <c r="I22" s="98">
        <f t="shared" si="1"/>
        <v>0</v>
      </c>
      <c r="BA22" s="91">
        <v>1</v>
      </c>
    </row>
    <row r="23" spans="1:53" ht="12.75">
      <c r="A23" s="99" t="s">
        <v>75</v>
      </c>
      <c r="B23" s="100"/>
      <c r="C23" s="100"/>
      <c r="D23" s="101"/>
      <c r="E23" s="82">
        <v>0</v>
      </c>
      <c r="F23" s="83">
        <v>0</v>
      </c>
      <c r="G23" s="96">
        <f t="shared" si="0"/>
        <v>0</v>
      </c>
      <c r="H23" s="97"/>
      <c r="I23" s="98">
        <f t="shared" si="1"/>
        <v>0</v>
      </c>
      <c r="BA23" s="91">
        <v>2</v>
      </c>
    </row>
    <row r="24" spans="1:53" ht="12.75">
      <c r="A24" s="99" t="s">
        <v>76</v>
      </c>
      <c r="B24" s="100"/>
      <c r="C24" s="100"/>
      <c r="D24" s="101"/>
      <c r="E24" s="82">
        <v>0</v>
      </c>
      <c r="F24" s="83">
        <v>0</v>
      </c>
      <c r="G24" s="96">
        <f t="shared" si="0"/>
        <v>0</v>
      </c>
      <c r="H24" s="97"/>
      <c r="I24" s="98">
        <f t="shared" si="1"/>
        <v>0</v>
      </c>
      <c r="BA24" s="91">
        <v>2</v>
      </c>
    </row>
    <row r="25" spans="1:9" ht="12.75">
      <c r="A25" s="84"/>
      <c r="B25" s="85" t="s">
        <v>77</v>
      </c>
      <c r="C25" s="86"/>
      <c r="D25" s="87"/>
      <c r="E25" s="88"/>
      <c r="F25" s="89"/>
      <c r="G25" s="89"/>
      <c r="H25" s="90">
        <f>SUM(I17:I24)</f>
        <v>0</v>
      </c>
      <c r="I25" s="90"/>
    </row>
    <row r="27" spans="2:9" ht="12.75">
      <c r="B27" s="92"/>
      <c r="F27" s="93"/>
      <c r="G27" s="94"/>
      <c r="H27" s="94"/>
      <c r="I27" s="95"/>
    </row>
    <row r="28" spans="6:9" ht="12.75">
      <c r="F28" s="93"/>
      <c r="G28" s="94"/>
      <c r="H28" s="94"/>
      <c r="I28" s="95"/>
    </row>
    <row r="29" spans="6:9" ht="12.75">
      <c r="F29" s="93"/>
      <c r="G29" s="94"/>
      <c r="H29" s="94"/>
      <c r="I29" s="95"/>
    </row>
    <row r="30" spans="6:9" ht="12.75">
      <c r="F30" s="93"/>
      <c r="G30" s="94"/>
      <c r="H30" s="94"/>
      <c r="I30" s="95"/>
    </row>
    <row r="31" spans="6:9" ht="12.75">
      <c r="F31" s="93"/>
      <c r="G31" s="94"/>
      <c r="H31" s="94"/>
      <c r="I31" s="95"/>
    </row>
    <row r="32" spans="6:9" ht="12.75">
      <c r="F32" s="93"/>
      <c r="G32" s="94"/>
      <c r="H32" s="94"/>
      <c r="I32" s="95"/>
    </row>
    <row r="33" spans="6:9" ht="12.75">
      <c r="F33" s="93"/>
      <c r="G33" s="94"/>
      <c r="H33" s="94"/>
      <c r="I33" s="95"/>
    </row>
    <row r="34" spans="6:9" ht="12.75">
      <c r="F34" s="93"/>
      <c r="G34" s="94"/>
      <c r="H34" s="94"/>
      <c r="I34" s="95"/>
    </row>
    <row r="35" spans="6:9" ht="12.75">
      <c r="F35" s="93"/>
      <c r="G35" s="94"/>
      <c r="H35" s="94"/>
      <c r="I35" s="95"/>
    </row>
    <row r="36" spans="6:9" ht="12.75">
      <c r="F36" s="93"/>
      <c r="G36" s="94"/>
      <c r="H36" s="94"/>
      <c r="I36" s="95"/>
    </row>
    <row r="37" spans="6:9" ht="12.75">
      <c r="F37" s="93"/>
      <c r="G37" s="94"/>
      <c r="H37" s="94"/>
      <c r="I37" s="95"/>
    </row>
    <row r="38" spans="6:9" ht="12.75">
      <c r="F38" s="93"/>
      <c r="G38" s="94"/>
      <c r="H38" s="94"/>
      <c r="I38" s="95"/>
    </row>
    <row r="39" spans="6:9" ht="12.75">
      <c r="F39" s="93"/>
      <c r="G39" s="94"/>
      <c r="H39" s="94"/>
      <c r="I39" s="95"/>
    </row>
    <row r="40" spans="6:9" ht="12.75">
      <c r="F40" s="93"/>
      <c r="G40" s="94"/>
      <c r="H40" s="94"/>
      <c r="I40" s="95"/>
    </row>
    <row r="41" spans="6:9" ht="12.75">
      <c r="F41" s="93"/>
      <c r="G41" s="94"/>
      <c r="H41" s="94"/>
      <c r="I41" s="95"/>
    </row>
    <row r="42" spans="6:9" ht="12.75">
      <c r="F42" s="93"/>
      <c r="G42" s="94"/>
      <c r="H42" s="94"/>
      <c r="I42" s="95"/>
    </row>
    <row r="43" spans="6:9" ht="12.75">
      <c r="F43" s="93"/>
      <c r="G43" s="94"/>
      <c r="H43" s="94"/>
      <c r="I43" s="95"/>
    </row>
    <row r="44" spans="6:9" ht="12.75">
      <c r="F44" s="93"/>
      <c r="G44" s="94"/>
      <c r="H44" s="94"/>
      <c r="I44" s="95"/>
    </row>
    <row r="45" spans="6:9" ht="12.75">
      <c r="F45" s="93"/>
      <c r="G45" s="94"/>
      <c r="H45" s="94"/>
      <c r="I45" s="95"/>
    </row>
    <row r="46" spans="6:9" ht="12.75">
      <c r="F46" s="93"/>
      <c r="G46" s="94"/>
      <c r="H46" s="94"/>
      <c r="I46" s="95"/>
    </row>
    <row r="47" spans="6:9" ht="12.75">
      <c r="F47" s="93"/>
      <c r="G47" s="94"/>
      <c r="H47" s="94"/>
      <c r="I47" s="95"/>
    </row>
    <row r="48" spans="6:9" ht="12.75">
      <c r="F48" s="93"/>
      <c r="G48" s="94"/>
      <c r="H48" s="94"/>
      <c r="I48" s="95"/>
    </row>
    <row r="49" spans="6:9" ht="12.75">
      <c r="F49" s="93"/>
      <c r="G49" s="94"/>
      <c r="H49" s="94"/>
      <c r="I49" s="95"/>
    </row>
    <row r="50" spans="6:9" ht="12.75">
      <c r="F50" s="93"/>
      <c r="G50" s="94"/>
      <c r="H50" s="94"/>
      <c r="I50" s="95"/>
    </row>
    <row r="51" spans="6:9" ht="12.75">
      <c r="F51" s="93"/>
      <c r="G51" s="94"/>
      <c r="H51" s="94"/>
      <c r="I51" s="95"/>
    </row>
    <row r="52" spans="6:9" ht="12.75">
      <c r="F52" s="93"/>
      <c r="G52" s="94"/>
      <c r="H52" s="94"/>
      <c r="I52" s="95"/>
    </row>
    <row r="53" spans="6:9" ht="12.75">
      <c r="F53" s="93"/>
      <c r="G53" s="94"/>
      <c r="H53" s="94"/>
      <c r="I53" s="95"/>
    </row>
    <row r="54" spans="6:9" ht="12.75">
      <c r="F54" s="93"/>
      <c r="G54" s="94"/>
      <c r="H54" s="94"/>
      <c r="I54" s="95"/>
    </row>
    <row r="55" spans="6:9" ht="12.75">
      <c r="F55" s="93"/>
      <c r="G55" s="94"/>
      <c r="H55" s="94"/>
      <c r="I55" s="95"/>
    </row>
    <row r="56" spans="6:9" ht="12.75">
      <c r="F56" s="93"/>
      <c r="G56" s="94"/>
      <c r="H56" s="94"/>
      <c r="I56" s="95"/>
    </row>
    <row r="57" spans="6:9" ht="12.75">
      <c r="F57" s="93"/>
      <c r="G57" s="94"/>
      <c r="H57" s="94"/>
      <c r="I57" s="95"/>
    </row>
    <row r="58" spans="6:9" ht="12.75">
      <c r="F58" s="93"/>
      <c r="G58" s="94"/>
      <c r="H58" s="94"/>
      <c r="I58" s="95"/>
    </row>
    <row r="59" spans="6:9" ht="12.75">
      <c r="F59" s="93"/>
      <c r="G59" s="94"/>
      <c r="H59" s="94"/>
      <c r="I59" s="95"/>
    </row>
    <row r="60" spans="6:9" ht="12.75">
      <c r="F60" s="93"/>
      <c r="G60" s="94"/>
      <c r="H60" s="94"/>
      <c r="I60" s="95"/>
    </row>
    <row r="61" spans="6:9" ht="12.75">
      <c r="F61" s="93"/>
      <c r="G61" s="94"/>
      <c r="H61" s="94"/>
      <c r="I61" s="95"/>
    </row>
    <row r="62" spans="6:9" ht="12.75">
      <c r="F62" s="93"/>
      <c r="G62" s="94"/>
      <c r="H62" s="94"/>
      <c r="I62" s="95"/>
    </row>
    <row r="63" spans="6:9" ht="12.75">
      <c r="F63" s="93"/>
      <c r="G63" s="94"/>
      <c r="H63" s="94"/>
      <c r="I63" s="95"/>
    </row>
    <row r="64" spans="6:9" ht="12.75">
      <c r="F64" s="93"/>
      <c r="G64" s="94"/>
      <c r="H64" s="94"/>
      <c r="I64" s="95"/>
    </row>
    <row r="65" spans="6:9" ht="12.75">
      <c r="F65" s="93"/>
      <c r="G65" s="94"/>
      <c r="H65" s="94"/>
      <c r="I65" s="95"/>
    </row>
    <row r="66" spans="6:9" ht="12.75">
      <c r="F66" s="93"/>
      <c r="G66" s="94"/>
      <c r="H66" s="94"/>
      <c r="I66" s="95"/>
    </row>
    <row r="67" spans="6:9" ht="12.75">
      <c r="F67" s="93"/>
      <c r="G67" s="94"/>
      <c r="H67" s="94"/>
      <c r="I67" s="95"/>
    </row>
    <row r="68" spans="6:9" ht="12.75">
      <c r="F68" s="93"/>
      <c r="G68" s="94"/>
      <c r="H68" s="94"/>
      <c r="I68" s="95"/>
    </row>
    <row r="69" spans="6:9" ht="12.75">
      <c r="F69" s="93"/>
      <c r="G69" s="94"/>
      <c r="H69" s="94"/>
      <c r="I69" s="95"/>
    </row>
    <row r="70" spans="6:9" ht="12.75">
      <c r="F70" s="93"/>
      <c r="G70" s="94"/>
      <c r="H70" s="94"/>
      <c r="I70" s="95"/>
    </row>
    <row r="71" spans="6:9" ht="12.75">
      <c r="F71" s="93"/>
      <c r="G71" s="94"/>
      <c r="H71" s="94"/>
      <c r="I71" s="95"/>
    </row>
    <row r="72" spans="6:9" ht="12.75">
      <c r="F72" s="93"/>
      <c r="G72" s="94"/>
      <c r="H72" s="94"/>
      <c r="I72" s="95"/>
    </row>
    <row r="73" spans="6:9" ht="12.75">
      <c r="F73" s="93"/>
      <c r="G73" s="94"/>
      <c r="H73" s="94"/>
      <c r="I73" s="95"/>
    </row>
    <row r="74" spans="6:9" ht="12.75">
      <c r="F74" s="93"/>
      <c r="G74" s="94"/>
      <c r="H74" s="94"/>
      <c r="I74" s="95"/>
    </row>
    <row r="75" spans="6:9" ht="12.75">
      <c r="F75" s="93"/>
      <c r="G75" s="94"/>
      <c r="H75" s="94"/>
      <c r="I75" s="95"/>
    </row>
    <row r="76" spans="6:9" ht="12.75">
      <c r="F76" s="93"/>
      <c r="G76" s="94"/>
      <c r="H76" s="94"/>
      <c r="I76" s="95"/>
    </row>
  </sheetData>
  <sheetProtection password="E903" sheet="1"/>
  <mergeCells count="6">
    <mergeCell ref="A1:B1"/>
    <mergeCell ref="A2:B2"/>
    <mergeCell ref="G2:I2"/>
    <mergeCell ref="A4:I4"/>
    <mergeCell ref="A14:I14"/>
    <mergeCell ref="H25:I2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99"/>
  <sheetViews>
    <sheetView showGridLines="0" showZeros="0" zoomScalePageLayoutView="0" workbookViewId="0" topLeftCell="A1">
      <selection activeCell="F32" sqref="F32"/>
    </sheetView>
  </sheetViews>
  <sheetFormatPr defaultColWidth="9.00390625" defaultRowHeight="12.75"/>
  <cols>
    <col min="1" max="1" width="4.375" style="14" customWidth="1"/>
    <col min="2" max="2" width="11.625" style="14" customWidth="1"/>
    <col min="3" max="3" width="40.375" style="14" customWidth="1"/>
    <col min="4" max="4" width="5.625" style="14" customWidth="1"/>
    <col min="5" max="5" width="8.625" style="17" customWidth="1"/>
    <col min="6" max="6" width="9.875" style="14" customWidth="1"/>
    <col min="7" max="7" width="13.875" style="14" customWidth="1"/>
    <col min="8" max="11" width="9.125" style="14" customWidth="1"/>
    <col min="12" max="12" width="75.375" style="14" customWidth="1"/>
    <col min="13" max="13" width="45.25390625" style="14" customWidth="1"/>
    <col min="14" max="16384" width="9.125" style="14" customWidth="1"/>
  </cols>
  <sheetData>
    <row r="1" spans="1:7" ht="15.75">
      <c r="A1" s="55" t="s">
        <v>78</v>
      </c>
      <c r="B1" s="55"/>
      <c r="C1" s="55"/>
      <c r="D1" s="55"/>
      <c r="E1" s="55"/>
      <c r="F1" s="55"/>
      <c r="G1" s="55"/>
    </row>
    <row r="2" spans="1:7" ht="14.25" customHeight="1">
      <c r="A2" s="56"/>
      <c r="B2" s="57"/>
      <c r="C2" s="58"/>
      <c r="D2" s="58"/>
      <c r="E2" s="59"/>
      <c r="F2" s="60"/>
      <c r="G2" s="58"/>
    </row>
    <row r="3" spans="1:7" ht="12.75">
      <c r="A3" s="61" t="s">
        <v>53</v>
      </c>
      <c r="B3" s="61"/>
      <c r="C3" s="62"/>
      <c r="D3" s="63"/>
      <c r="E3" s="64" t="s">
        <v>79</v>
      </c>
      <c r="F3" s="65">
        <f>Rekapitulace!H1</f>
        <v>0</v>
      </c>
      <c r="G3" s="66"/>
    </row>
    <row r="4" spans="1:7" ht="12.75">
      <c r="A4" s="67" t="s">
        <v>55</v>
      </c>
      <c r="B4" s="67"/>
      <c r="C4" s="68" t="str">
        <f>CONCATENATE(cisloobjektu," ",nazevobjektu)</f>
        <v>1 Pumptracková dráha v Otrokovicích</v>
      </c>
      <c r="D4" s="69"/>
      <c r="E4" s="70">
        <f>Rekapitulace!G2</f>
        <v>0</v>
      </c>
      <c r="F4" s="70"/>
      <c r="G4" s="70"/>
    </row>
    <row r="5" spans="1:7" ht="12.75">
      <c r="A5" s="71"/>
      <c r="B5" s="56"/>
      <c r="C5" s="56"/>
      <c r="D5" s="56"/>
      <c r="E5" s="72"/>
      <c r="F5" s="56"/>
      <c r="G5" s="73"/>
    </row>
    <row r="6" spans="1:7" ht="12.75">
      <c r="A6" s="74" t="s">
        <v>80</v>
      </c>
      <c r="B6" s="75"/>
      <c r="C6" s="75" t="s">
        <v>81</v>
      </c>
      <c r="D6" s="75" t="s">
        <v>82</v>
      </c>
      <c r="E6" s="76" t="s">
        <v>83</v>
      </c>
      <c r="F6" s="75" t="s">
        <v>84</v>
      </c>
      <c r="G6" s="77" t="s">
        <v>85</v>
      </c>
    </row>
    <row r="7" spans="1:15" ht="12.75">
      <c r="A7" s="78" t="s">
        <v>86</v>
      </c>
      <c r="B7" s="79" t="s">
        <v>6</v>
      </c>
      <c r="C7" s="39" t="s">
        <v>87</v>
      </c>
      <c r="D7" s="40"/>
      <c r="E7" s="41"/>
      <c r="F7" s="41"/>
      <c r="G7" s="42"/>
      <c r="H7" s="44"/>
      <c r="I7" s="44"/>
      <c r="O7" s="35">
        <v>1</v>
      </c>
    </row>
    <row r="8" spans="1:15" ht="12.75">
      <c r="A8" s="52">
        <v>1</v>
      </c>
      <c r="B8" s="53" t="s">
        <v>88</v>
      </c>
      <c r="C8" s="54" t="s">
        <v>89</v>
      </c>
      <c r="D8" s="52" t="s">
        <v>90</v>
      </c>
      <c r="E8" s="51">
        <v>1</v>
      </c>
      <c r="F8" s="3"/>
      <c r="G8" s="29">
        <f>E8*F8</f>
        <v>0</v>
      </c>
      <c r="H8" s="44"/>
      <c r="I8" s="44"/>
      <c r="O8" s="35"/>
    </row>
    <row r="9" spans="1:80" ht="12.75">
      <c r="A9" s="30">
        <v>2</v>
      </c>
      <c r="B9" s="25" t="s">
        <v>91</v>
      </c>
      <c r="C9" s="32" t="s">
        <v>92</v>
      </c>
      <c r="D9" s="33" t="s">
        <v>93</v>
      </c>
      <c r="E9" s="34">
        <v>181</v>
      </c>
      <c r="F9" s="4"/>
      <c r="G9" s="29">
        <f>E9*F9</f>
        <v>0</v>
      </c>
      <c r="O9" s="35"/>
      <c r="CA9" s="35"/>
      <c r="CB9" s="35"/>
    </row>
    <row r="10" spans="1:80" ht="22.5">
      <c r="A10" s="48">
        <v>3</v>
      </c>
      <c r="B10" s="25" t="s">
        <v>94</v>
      </c>
      <c r="C10" s="49" t="s">
        <v>95</v>
      </c>
      <c r="D10" s="50" t="s">
        <v>96</v>
      </c>
      <c r="E10" s="51">
        <v>410</v>
      </c>
      <c r="F10" s="3"/>
      <c r="G10" s="29">
        <f>E10*F10</f>
        <v>0</v>
      </c>
      <c r="O10" s="35"/>
      <c r="CA10" s="35"/>
      <c r="CB10" s="35"/>
    </row>
    <row r="11" spans="1:80" ht="12.75">
      <c r="A11" s="45">
        <v>4</v>
      </c>
      <c r="B11" s="25" t="s">
        <v>97</v>
      </c>
      <c r="C11" s="46" t="s">
        <v>98</v>
      </c>
      <c r="D11" s="45" t="s">
        <v>99</v>
      </c>
      <c r="E11" s="47">
        <v>1263</v>
      </c>
      <c r="F11" s="5"/>
      <c r="G11" s="29">
        <f>E11*F11</f>
        <v>0</v>
      </c>
      <c r="O11" s="35"/>
      <c r="CA11" s="35"/>
      <c r="CB11" s="35"/>
    </row>
    <row r="12" spans="1:104" ht="22.5">
      <c r="A12" s="30">
        <v>5</v>
      </c>
      <c r="B12" s="1" t="s">
        <v>100</v>
      </c>
      <c r="C12" s="2" t="s">
        <v>101</v>
      </c>
      <c r="D12" s="33" t="s">
        <v>99</v>
      </c>
      <c r="E12" s="34">
        <v>1263</v>
      </c>
      <c r="F12" s="4"/>
      <c r="G12" s="29">
        <f>E12*F12</f>
        <v>0</v>
      </c>
      <c r="O12" s="35">
        <v>2</v>
      </c>
      <c r="AA12" s="14">
        <v>12</v>
      </c>
      <c r="AB12" s="14">
        <v>0</v>
      </c>
      <c r="AC12" s="14">
        <v>7</v>
      </c>
      <c r="AZ12" s="14">
        <v>1</v>
      </c>
      <c r="BA12" s="14">
        <f>IF(AZ12=1,G12,0)</f>
        <v>0</v>
      </c>
      <c r="BB12" s="14">
        <f>IF(AZ12=2,G12,0)</f>
        <v>0</v>
      </c>
      <c r="BC12" s="14">
        <f>IF(AZ12=3,G12,0)</f>
        <v>0</v>
      </c>
      <c r="BD12" s="14">
        <f>IF(AZ12=4,G12,0)</f>
        <v>0</v>
      </c>
      <c r="BE12" s="14">
        <f>IF(AZ12=5,G12,0)</f>
        <v>0</v>
      </c>
      <c r="CA12" s="35">
        <v>12</v>
      </c>
      <c r="CB12" s="35">
        <v>0</v>
      </c>
      <c r="CZ12" s="14">
        <v>0</v>
      </c>
    </row>
    <row r="13" spans="1:57" ht="12.75">
      <c r="A13" s="7"/>
      <c r="B13" s="8" t="s">
        <v>102</v>
      </c>
      <c r="C13" s="9" t="str">
        <f>CONCATENATE(B7," ",C7)</f>
        <v>1 Zemní práce</v>
      </c>
      <c r="D13" s="10"/>
      <c r="E13" s="11"/>
      <c r="F13" s="12"/>
      <c r="G13" s="13">
        <f>SUM(G7:G12)</f>
        <v>0</v>
      </c>
      <c r="O13" s="35">
        <v>4</v>
      </c>
      <c r="BA13" s="36">
        <f>SUM(BA7:BA12)</f>
        <v>0</v>
      </c>
      <c r="BB13" s="36">
        <f>SUM(BB7:BB12)</f>
        <v>0</v>
      </c>
      <c r="BC13" s="36">
        <f>SUM(BC7:BC12)</f>
        <v>0</v>
      </c>
      <c r="BD13" s="36">
        <f>SUM(BD7:BD12)</f>
        <v>0</v>
      </c>
      <c r="BE13" s="36">
        <f>SUM(BE7:BE12)</f>
        <v>0</v>
      </c>
    </row>
    <row r="14" spans="1:15" ht="12.75">
      <c r="A14" s="37" t="s">
        <v>86</v>
      </c>
      <c r="B14" s="38" t="s">
        <v>103</v>
      </c>
      <c r="C14" s="39" t="s">
        <v>104</v>
      </c>
      <c r="D14" s="40"/>
      <c r="E14" s="41"/>
      <c r="F14" s="41"/>
      <c r="G14" s="42"/>
      <c r="H14" s="44"/>
      <c r="I14" s="44"/>
      <c r="O14" s="35">
        <v>1</v>
      </c>
    </row>
    <row r="15" spans="1:80" ht="22.5">
      <c r="A15" s="30">
        <v>6</v>
      </c>
      <c r="B15" s="25" t="s">
        <v>105</v>
      </c>
      <c r="C15" s="32" t="s">
        <v>106</v>
      </c>
      <c r="D15" s="33" t="s">
        <v>99</v>
      </c>
      <c r="E15" s="34">
        <v>624</v>
      </c>
      <c r="F15" s="4"/>
      <c r="G15" s="29">
        <f>E15*F15</f>
        <v>0</v>
      </c>
      <c r="O15" s="35"/>
      <c r="CA15" s="35"/>
      <c r="CB15" s="35"/>
    </row>
    <row r="16" spans="1:57" ht="12.75">
      <c r="A16" s="7"/>
      <c r="B16" s="8" t="s">
        <v>102</v>
      </c>
      <c r="C16" s="9" t="str">
        <f>CONCATENATE(B14," ",C14)</f>
        <v>2 Základy a zvláštní zakládání</v>
      </c>
      <c r="D16" s="10"/>
      <c r="E16" s="11"/>
      <c r="F16" s="12"/>
      <c r="G16" s="13">
        <f>SUM(G14:G15)</f>
        <v>0</v>
      </c>
      <c r="O16" s="35">
        <v>4</v>
      </c>
      <c r="BA16" s="36">
        <f>SUM(BA14:BA15)</f>
        <v>0</v>
      </c>
      <c r="BB16" s="36">
        <f>SUM(BB14:BB15)</f>
        <v>0</v>
      </c>
      <c r="BC16" s="36">
        <f>SUM(BC14:BC15)</f>
        <v>0</v>
      </c>
      <c r="BD16" s="36">
        <f>SUM(BD14:BD15)</f>
        <v>0</v>
      </c>
      <c r="BE16" s="36">
        <f>SUM(BE14:BE15)</f>
        <v>0</v>
      </c>
    </row>
    <row r="17" spans="1:15" ht="12.75">
      <c r="A17" s="37" t="s">
        <v>86</v>
      </c>
      <c r="B17" s="38" t="s">
        <v>107</v>
      </c>
      <c r="C17" s="39" t="s">
        <v>108</v>
      </c>
      <c r="D17" s="40"/>
      <c r="E17" s="41"/>
      <c r="F17" s="41"/>
      <c r="G17" s="42"/>
      <c r="H17" s="44"/>
      <c r="I17" s="44"/>
      <c r="O17" s="35">
        <v>1</v>
      </c>
    </row>
    <row r="18" spans="1:15" ht="22.5">
      <c r="A18" s="30">
        <v>7</v>
      </c>
      <c r="B18" s="25" t="s">
        <v>109</v>
      </c>
      <c r="C18" s="32" t="s">
        <v>110</v>
      </c>
      <c r="D18" s="33" t="s">
        <v>96</v>
      </c>
      <c r="E18" s="34">
        <v>550</v>
      </c>
      <c r="F18" s="4"/>
      <c r="G18" s="29">
        <f>E18*F18</f>
        <v>0</v>
      </c>
      <c r="H18" s="44"/>
      <c r="I18" s="44"/>
      <c r="O18" s="35"/>
    </row>
    <row r="19" spans="1:15" ht="12.75">
      <c r="A19" s="30">
        <v>8</v>
      </c>
      <c r="B19" s="25" t="s">
        <v>109</v>
      </c>
      <c r="C19" s="32" t="s">
        <v>111</v>
      </c>
      <c r="D19" s="33" t="s">
        <v>96</v>
      </c>
      <c r="E19" s="34">
        <v>15</v>
      </c>
      <c r="F19" s="4"/>
      <c r="G19" s="29">
        <f>E19*F19</f>
        <v>0</v>
      </c>
      <c r="H19" s="44"/>
      <c r="I19" s="44"/>
      <c r="O19" s="35"/>
    </row>
    <row r="20" spans="1:15" ht="12.75">
      <c r="A20" s="30"/>
      <c r="B20" s="25" t="s">
        <v>112</v>
      </c>
      <c r="C20" s="32" t="s">
        <v>113</v>
      </c>
      <c r="D20" s="33" t="s">
        <v>99</v>
      </c>
      <c r="E20" s="34">
        <v>280</v>
      </c>
      <c r="F20" s="4"/>
      <c r="G20" s="29">
        <f>E20*F20</f>
        <v>0</v>
      </c>
      <c r="H20" s="44"/>
      <c r="I20" s="44"/>
      <c r="O20" s="35"/>
    </row>
    <row r="21" spans="1:104" ht="12.75">
      <c r="A21" s="30">
        <v>9</v>
      </c>
      <c r="B21" s="31" t="s">
        <v>112</v>
      </c>
      <c r="C21" s="32" t="s">
        <v>114</v>
      </c>
      <c r="D21" s="33" t="s">
        <v>115</v>
      </c>
      <c r="E21" s="34">
        <v>50</v>
      </c>
      <c r="F21" s="4"/>
      <c r="G21" s="29">
        <f>E21*F21</f>
        <v>0</v>
      </c>
      <c r="O21" s="35">
        <v>2</v>
      </c>
      <c r="AA21" s="14">
        <v>1</v>
      </c>
      <c r="AB21" s="14">
        <v>1</v>
      </c>
      <c r="AC21" s="14">
        <v>1</v>
      </c>
      <c r="AZ21" s="14">
        <v>1</v>
      </c>
      <c r="BA21" s="14">
        <f>IF(AZ21=1,G21,0)</f>
        <v>0</v>
      </c>
      <c r="BB21" s="14">
        <f>IF(AZ21=2,G21,0)</f>
        <v>0</v>
      </c>
      <c r="BC21" s="14">
        <f>IF(AZ21=3,G21,0)</f>
        <v>0</v>
      </c>
      <c r="BD21" s="14">
        <f>IF(AZ21=4,G21,0)</f>
        <v>0</v>
      </c>
      <c r="BE21" s="14">
        <f>IF(AZ21=5,G21,0)</f>
        <v>0</v>
      </c>
      <c r="CA21" s="35">
        <v>1</v>
      </c>
      <c r="CB21" s="35">
        <v>1</v>
      </c>
      <c r="CZ21" s="14">
        <v>0.46152000000000004</v>
      </c>
    </row>
    <row r="22" spans="1:104" ht="22.5">
      <c r="A22" s="30">
        <v>10</v>
      </c>
      <c r="B22" s="31" t="s">
        <v>112</v>
      </c>
      <c r="C22" s="32" t="s">
        <v>116</v>
      </c>
      <c r="D22" s="33" t="s">
        <v>99</v>
      </c>
      <c r="E22" s="34">
        <v>699</v>
      </c>
      <c r="F22" s="4"/>
      <c r="G22" s="29">
        <f>E22*F22</f>
        <v>0</v>
      </c>
      <c r="O22" s="35">
        <v>2</v>
      </c>
      <c r="AA22" s="14">
        <v>1</v>
      </c>
      <c r="AB22" s="14">
        <v>1</v>
      </c>
      <c r="AC22" s="14">
        <v>1</v>
      </c>
      <c r="AZ22" s="14">
        <v>1</v>
      </c>
      <c r="BA22" s="14">
        <f>IF(AZ22=1,G22,0)</f>
        <v>0</v>
      </c>
      <c r="BB22" s="14">
        <f>IF(AZ22=2,G22,0)</f>
        <v>0</v>
      </c>
      <c r="BC22" s="14">
        <f>IF(AZ22=3,G22,0)</f>
        <v>0</v>
      </c>
      <c r="BD22" s="14">
        <f>IF(AZ22=4,G22,0)</f>
        <v>0</v>
      </c>
      <c r="BE22" s="14">
        <f>IF(AZ22=5,G22,0)</f>
        <v>0</v>
      </c>
      <c r="CA22" s="35">
        <v>1</v>
      </c>
      <c r="CB22" s="35">
        <v>1</v>
      </c>
      <c r="CZ22" s="14">
        <v>0.20984000000000003</v>
      </c>
    </row>
    <row r="23" spans="1:57" ht="12.75">
      <c r="A23" s="7"/>
      <c r="B23" s="8" t="s">
        <v>102</v>
      </c>
      <c r="C23" s="9" t="str">
        <f>CONCATENATE(B17," ",C17)</f>
        <v>5 Komunikace</v>
      </c>
      <c r="D23" s="10"/>
      <c r="E23" s="11"/>
      <c r="F23" s="12"/>
      <c r="G23" s="13">
        <f>SUM(G17:G22)</f>
        <v>0</v>
      </c>
      <c r="O23" s="35">
        <v>4</v>
      </c>
      <c r="BA23" s="36">
        <f>SUM(BA17:BA22)</f>
        <v>0</v>
      </c>
      <c r="BB23" s="36">
        <f>SUM(BB17:BB22)</f>
        <v>0</v>
      </c>
      <c r="BC23" s="36">
        <f>SUM(BC17:BC22)</f>
        <v>0</v>
      </c>
      <c r="BD23" s="36">
        <f>SUM(BD17:BD22)</f>
        <v>0</v>
      </c>
      <c r="BE23" s="36">
        <f>SUM(BE17:BE22)</f>
        <v>0</v>
      </c>
    </row>
    <row r="24" spans="1:15" ht="12.75">
      <c r="A24" s="37" t="s">
        <v>86</v>
      </c>
      <c r="B24" s="38" t="s">
        <v>117</v>
      </c>
      <c r="C24" s="39" t="s">
        <v>118</v>
      </c>
      <c r="D24" s="40"/>
      <c r="E24" s="41"/>
      <c r="F24" s="41"/>
      <c r="G24" s="42"/>
      <c r="H24" s="44"/>
      <c r="I24" s="44"/>
      <c r="O24" s="35">
        <v>1</v>
      </c>
    </row>
    <row r="25" spans="1:104" ht="12.75">
      <c r="A25" s="30">
        <v>11</v>
      </c>
      <c r="B25" s="43" t="s">
        <v>119</v>
      </c>
      <c r="C25" s="32" t="s">
        <v>120</v>
      </c>
      <c r="D25" s="33" t="s">
        <v>115</v>
      </c>
      <c r="E25" s="34">
        <v>930</v>
      </c>
      <c r="F25" s="4"/>
      <c r="G25" s="29">
        <f>E25*F25</f>
        <v>0</v>
      </c>
      <c r="O25" s="35">
        <v>2</v>
      </c>
      <c r="AA25" s="14">
        <v>7</v>
      </c>
      <c r="AB25" s="14">
        <v>1</v>
      </c>
      <c r="AC25" s="14">
        <v>2</v>
      </c>
      <c r="AZ25" s="14">
        <v>1</v>
      </c>
      <c r="BA25" s="14">
        <f>IF(AZ25=1,G25,0)</f>
        <v>0</v>
      </c>
      <c r="BB25" s="14">
        <f>IF(AZ25=2,G25,0)</f>
        <v>0</v>
      </c>
      <c r="BC25" s="14">
        <f>IF(AZ25=3,G25,0)</f>
        <v>0</v>
      </c>
      <c r="BD25" s="14">
        <f>IF(AZ25=4,G25,0)</f>
        <v>0</v>
      </c>
      <c r="BE25" s="14">
        <f>IF(AZ25=5,G25,0)</f>
        <v>0</v>
      </c>
      <c r="CA25" s="35">
        <v>7</v>
      </c>
      <c r="CB25" s="35">
        <v>1</v>
      </c>
      <c r="CZ25" s="14">
        <v>0</v>
      </c>
    </row>
    <row r="26" spans="1:57" ht="12.75">
      <c r="A26" s="7"/>
      <c r="B26" s="8" t="s">
        <v>102</v>
      </c>
      <c r="C26" s="9" t="str">
        <f>CONCATENATE(B24," ",C24)</f>
        <v>99 Staveništní přesun hmot</v>
      </c>
      <c r="D26" s="10"/>
      <c r="E26" s="11"/>
      <c r="F26" s="12"/>
      <c r="G26" s="13">
        <f>SUM(G24:G25)</f>
        <v>0</v>
      </c>
      <c r="O26" s="35">
        <v>4</v>
      </c>
      <c r="BA26" s="36">
        <f>SUM(BA24:BA25)</f>
        <v>0</v>
      </c>
      <c r="BB26" s="36">
        <f>SUM(BB24:BB25)</f>
        <v>0</v>
      </c>
      <c r="BC26" s="36">
        <f>SUM(BC24:BC25)</f>
        <v>0</v>
      </c>
      <c r="BD26" s="36">
        <f>SUM(BD24:BD25)</f>
        <v>0</v>
      </c>
      <c r="BE26" s="36">
        <f>SUM(BE24:BE25)</f>
        <v>0</v>
      </c>
    </row>
    <row r="27" spans="1:7" ht="12.75">
      <c r="A27" s="37" t="s">
        <v>86</v>
      </c>
      <c r="B27" s="38" t="s">
        <v>121</v>
      </c>
      <c r="C27" s="39" t="s">
        <v>62</v>
      </c>
      <c r="D27" s="40"/>
      <c r="E27" s="41"/>
      <c r="F27" s="41"/>
      <c r="G27" s="42"/>
    </row>
    <row r="28" spans="1:7" ht="12.75">
      <c r="A28" s="30">
        <v>12</v>
      </c>
      <c r="B28" s="31" t="s">
        <v>122</v>
      </c>
      <c r="C28" s="32" t="s">
        <v>123</v>
      </c>
      <c r="D28" s="33" t="s">
        <v>124</v>
      </c>
      <c r="E28" s="34">
        <v>65</v>
      </c>
      <c r="F28" s="4"/>
      <c r="G28" s="29">
        <f>E28*F28</f>
        <v>0</v>
      </c>
    </row>
    <row r="29" spans="1:7" ht="12.75">
      <c r="A29" s="24">
        <v>13</v>
      </c>
      <c r="B29" s="25" t="s">
        <v>125</v>
      </c>
      <c r="C29" s="26" t="s">
        <v>126</v>
      </c>
      <c r="D29" s="27" t="s">
        <v>99</v>
      </c>
      <c r="E29" s="28">
        <v>33</v>
      </c>
      <c r="F29" s="6"/>
      <c r="G29" s="23">
        <f>E29*F29</f>
        <v>0</v>
      </c>
    </row>
    <row r="30" spans="1:7" ht="12.75">
      <c r="A30" s="7"/>
      <c r="B30" s="8" t="s">
        <v>102</v>
      </c>
      <c r="C30" s="9" t="str">
        <f>CONCATENATE(B27," ",C27)</f>
        <v>8 Trubní vedení</v>
      </c>
      <c r="D30" s="10"/>
      <c r="E30" s="11"/>
      <c r="F30" s="12"/>
      <c r="G30" s="13">
        <f>SUM(G27:G29)</f>
        <v>0</v>
      </c>
    </row>
    <row r="31" ht="12.75">
      <c r="E31" s="14"/>
    </row>
    <row r="32" ht="12.75">
      <c r="E32" s="14"/>
    </row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ht="12.75">
      <c r="E49" s="14"/>
    </row>
    <row r="50" spans="1:7" ht="12.75">
      <c r="A50" s="15"/>
      <c r="B50" s="15"/>
      <c r="C50" s="15"/>
      <c r="D50" s="15"/>
      <c r="E50" s="15"/>
      <c r="F50" s="15"/>
      <c r="G50" s="15"/>
    </row>
    <row r="51" spans="1:7" ht="12.75">
      <c r="A51" s="15"/>
      <c r="B51" s="15"/>
      <c r="C51" s="15"/>
      <c r="D51" s="15"/>
      <c r="E51" s="15"/>
      <c r="F51" s="15"/>
      <c r="G51" s="15"/>
    </row>
    <row r="52" spans="1:7" ht="12.75">
      <c r="A52" s="15"/>
      <c r="B52" s="15"/>
      <c r="C52" s="15"/>
      <c r="D52" s="15"/>
      <c r="E52" s="15"/>
      <c r="F52" s="15"/>
      <c r="G52" s="15"/>
    </row>
    <row r="53" spans="1:7" ht="12.75">
      <c r="A53" s="15"/>
      <c r="B53" s="15"/>
      <c r="C53" s="15"/>
      <c r="D53" s="15"/>
      <c r="E53" s="15"/>
      <c r="F53" s="15"/>
      <c r="G53" s="15"/>
    </row>
    <row r="54" ht="12.75">
      <c r="E54" s="14"/>
    </row>
    <row r="55" ht="12.75">
      <c r="E55" s="14"/>
    </row>
    <row r="56" ht="12.75">
      <c r="E56" s="14"/>
    </row>
    <row r="57" ht="12.75">
      <c r="E57" s="14"/>
    </row>
    <row r="58" ht="12.75">
      <c r="E58" s="14"/>
    </row>
    <row r="59" ht="12.75">
      <c r="E59" s="14"/>
    </row>
    <row r="60" ht="12.75">
      <c r="E60" s="14"/>
    </row>
    <row r="61" ht="12.75">
      <c r="E61" s="14"/>
    </row>
    <row r="62" ht="12.75">
      <c r="E62" s="14"/>
    </row>
    <row r="63" ht="12.75">
      <c r="E63" s="14"/>
    </row>
    <row r="64" ht="12.75">
      <c r="E64" s="14"/>
    </row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ht="12.75">
      <c r="E81" s="14"/>
    </row>
    <row r="82" ht="12.75">
      <c r="E82" s="14"/>
    </row>
    <row r="83" ht="12.75">
      <c r="E83" s="14"/>
    </row>
    <row r="84" ht="12.75">
      <c r="E84" s="14"/>
    </row>
    <row r="85" spans="1:2" ht="12.75">
      <c r="A85" s="16"/>
      <c r="B85" s="16"/>
    </row>
    <row r="86" spans="1:7" ht="12.75">
      <c r="A86" s="15"/>
      <c r="B86" s="15"/>
      <c r="C86" s="18"/>
      <c r="D86" s="18"/>
      <c r="E86" s="19"/>
      <c r="F86" s="18"/>
      <c r="G86" s="20"/>
    </row>
    <row r="87" spans="1:7" ht="12.75">
      <c r="A87" s="21"/>
      <c r="B87" s="21"/>
      <c r="C87" s="15"/>
      <c r="D87" s="15"/>
      <c r="E87" s="22"/>
      <c r="F87" s="15"/>
      <c r="G87" s="15"/>
    </row>
    <row r="88" spans="1:7" ht="12.75">
      <c r="A88" s="15"/>
      <c r="B88" s="15"/>
      <c r="C88" s="15"/>
      <c r="D88" s="15"/>
      <c r="E88" s="22"/>
      <c r="F88" s="15"/>
      <c r="G88" s="15"/>
    </row>
    <row r="89" spans="1:7" ht="12.75">
      <c r="A89" s="15"/>
      <c r="B89" s="15"/>
      <c r="C89" s="15"/>
      <c r="D89" s="15"/>
      <c r="E89" s="22"/>
      <c r="F89" s="15"/>
      <c r="G89" s="15"/>
    </row>
    <row r="90" spans="1:7" ht="12.75">
      <c r="A90" s="15"/>
      <c r="B90" s="15"/>
      <c r="C90" s="15"/>
      <c r="D90" s="15"/>
      <c r="E90" s="22"/>
      <c r="F90" s="15"/>
      <c r="G90" s="15"/>
    </row>
    <row r="91" spans="1:7" ht="12.75">
      <c r="A91" s="15"/>
      <c r="B91" s="15"/>
      <c r="C91" s="15"/>
      <c r="D91" s="15"/>
      <c r="E91" s="22"/>
      <c r="F91" s="15"/>
      <c r="G91" s="15"/>
    </row>
    <row r="92" spans="1:7" ht="12.75">
      <c r="A92" s="15"/>
      <c r="B92" s="15"/>
      <c r="C92" s="15"/>
      <c r="D92" s="15"/>
      <c r="E92" s="22"/>
      <c r="F92" s="15"/>
      <c r="G92" s="15"/>
    </row>
    <row r="93" spans="1:7" ht="12.75">
      <c r="A93" s="15"/>
      <c r="B93" s="15"/>
      <c r="C93" s="15"/>
      <c r="D93" s="15"/>
      <c r="E93" s="22"/>
      <c r="F93" s="15"/>
      <c r="G93" s="15"/>
    </row>
    <row r="94" spans="1:7" ht="12.75">
      <c r="A94" s="15"/>
      <c r="B94" s="15"/>
      <c r="C94" s="15"/>
      <c r="D94" s="15"/>
      <c r="E94" s="22"/>
      <c r="F94" s="15"/>
      <c r="G94" s="15"/>
    </row>
    <row r="95" spans="1:7" ht="12.75">
      <c r="A95" s="15"/>
      <c r="B95" s="15"/>
      <c r="C95" s="15"/>
      <c r="D95" s="15"/>
      <c r="E95" s="22"/>
      <c r="F95" s="15"/>
      <c r="G95" s="15"/>
    </row>
    <row r="96" spans="1:7" ht="12.75">
      <c r="A96" s="15"/>
      <c r="B96" s="15"/>
      <c r="C96" s="15"/>
      <c r="D96" s="15"/>
      <c r="E96" s="22"/>
      <c r="F96" s="15"/>
      <c r="G96" s="15"/>
    </row>
    <row r="97" spans="1:7" ht="12.75">
      <c r="A97" s="15"/>
      <c r="B97" s="15"/>
      <c r="C97" s="15"/>
      <c r="D97" s="15"/>
      <c r="E97" s="22"/>
      <c r="F97" s="15"/>
      <c r="G97" s="15"/>
    </row>
    <row r="98" spans="1:7" ht="12.75">
      <c r="A98" s="15"/>
      <c r="B98" s="15"/>
      <c r="C98" s="15"/>
      <c r="D98" s="15"/>
      <c r="E98" s="22"/>
      <c r="F98" s="15"/>
      <c r="G98" s="15"/>
    </row>
    <row r="99" spans="1:7" ht="12.75">
      <c r="A99" s="15"/>
      <c r="B99" s="15"/>
      <c r="C99" s="15"/>
      <c r="D99" s="15"/>
      <c r="E99" s="22"/>
      <c r="F99" s="15"/>
      <c r="G99" s="15"/>
    </row>
  </sheetData>
  <sheetProtection password="E903" sheet="1" objects="1" scenarios="1"/>
  <mergeCells count="4">
    <mergeCell ref="A1:G1"/>
    <mergeCell ref="A3:B3"/>
    <mergeCell ref="A4:B4"/>
    <mergeCell ref="E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Jaroslav Pavelka</cp:lastModifiedBy>
  <dcterms:modified xsi:type="dcterms:W3CDTF">2022-01-04T11:51:51Z</dcterms:modified>
  <cp:category/>
  <cp:version/>
  <cp:contentType/>
  <cp:contentStatus/>
</cp:coreProperties>
</file>