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65416" yWindow="65416" windowWidth="29040" windowHeight="15840" activeTab="0"/>
  </bookViews>
  <sheets>
    <sheet name="Rekapitulace stavby" sheetId="1" r:id="rId1"/>
    <sheet name="01 - Zařízení zdravotní t..." sheetId="2" r:id="rId2"/>
  </sheets>
  <definedNames>
    <definedName name="_xlnm._FilterDatabase" localSheetId="1" hidden="1">'01 - Zařízení zdravotní t...'!$C$123:$K$181</definedName>
    <definedName name="_xlnm.Print_Area" localSheetId="1">'01 - Zařízení zdravotní t...'!$C$4:$J$76,'01 - Zařízení zdravotní t...'!$C$82:$J$105,'01 - Zařízení zdravotní t...'!$C$111:$J$181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Zařízení zdravotní t...'!$123:$123</definedName>
  </definedNames>
  <calcPr calcId="191029"/>
  <extLst/>
</workbook>
</file>

<file path=xl/sharedStrings.xml><?xml version="1.0" encoding="utf-8"?>
<sst xmlns="http://schemas.openxmlformats.org/spreadsheetml/2006/main" count="979" uniqueCount="330">
  <si>
    <t>Export Komplet</t>
  </si>
  <si>
    <t/>
  </si>
  <si>
    <t>2.0</t>
  </si>
  <si>
    <t>False</t>
  </si>
  <si>
    <t>{947855ec-1e4e-41c0-8db3-060078d3cc17}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</si>
  <si>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</si>
  <si>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</si>
  <si>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</si>
  <si>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</si>
  <si>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</si>
  <si>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</si>
  <si>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</si>
  <si>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</si>
  <si>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</si>
  <si>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</si>
  <si>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</si>
  <si>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</si>
  <si>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</si>
  <si>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</si>
  <si>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</si>
  <si>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tř. Spojenců 1840, 765 02 Otrokovice</t>
  </si>
  <si>
    <t>Datum:</t>
  </si>
  <si>
    <t>19. 4. 2021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</si>
  <si>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</si>
  <si>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</si>
  <si>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</si>
  <si>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</si>
  <si>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</si>
  <si>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</si>
  <si>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</si>
  <si>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</si>
  <si>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</si>
  <si>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</si>
  <si>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 xml:space="preserve">Trubky z PPR (Polypropylen) PN 15, poznávací barva šedá, včetně všech potřebných tvarovek    (kompenzátory, T-kusy, oblouky, kolena, redukce, spojky, vsuvky, šroubení, příruby, atd.), včetně prořezu a všech přídavků pro lepení, lepící a těsnící materiály, závěsy, upevnění, upevňovací materiály a nosné pozink.žlábky, uchycení ke stavebním konstrukcím
Pozinkovaná ocelová trubka podle DIN 2440, z ST 33.1 pozinkování podle DIN 2444, (s průběžným označením), bezešvé do DN50 , vysokofrekvenčně podélně svařené od DN65 včetně všech potřebných tvarovek (T-kusy, oblouky, kolena, redukce, spojky, vsuvky, šroubení, příruby,přechodů na jiné materiály, atd.),podle DIN 2458, včetně prořezu a všech přídavků pro svářecí a těsnící materiály, svárů, závěsů, uchycení ke stavebním konstrukcím
Vyhotovení všech potřebných přejímacích 
podkladů pro převzetí zařízení 
v potřebném rozsahu. Počet vyhotovení bude 
stanoven zadavatelem.Součástí obsahu budou mimo jiné:
 -protokoly o zkouškách
 -protokol o předání a převzetí zařízení
Vyhotovení dokumentace pro předání stavby
vcetně výkresů skutečného provedení, vč.popisu
jednotlivých zařízení, osvědčení o shodnosti
parametrů a potřebných návodů k obsluze.
O provedených zkouškách bude vystaven protokol.
Výpis materiálu musí být překontrolován dodavatelem zařízení.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</si>
  <si>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</si>
  <si>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</si>
  <si>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</si>
  <si>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</si>
  <si>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</si>
  <si>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</si>
  <si>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</si>
  <si>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</si>
  <si>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</si>
  <si>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</si>
  <si>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</si>
  <si>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</si>
  <si>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</si>
  <si>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</si>
  <si>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</si>
  <si>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</si>
  <si>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</si>
  <si>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</si>
  <si>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</si>
  <si>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</si>
  <si>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</si>
  <si>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</si>
  <si>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</si>
  <si>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</si>
  <si>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</si>
  <si>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</si>
  <si>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</si>
  <si>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</si>
  <si>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</si>
  <si>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</si>
  <si>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</si>
  <si>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</si>
  <si>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</si>
  <si>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</si>
  <si>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</si>
  <si>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</si>
  <si>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</si>
  <si>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</si>
  <si>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</si>
  <si>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</si>
  <si>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</si>
  <si>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</si>
  <si>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</si>
  <si>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</si>
  <si>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</si>
  <si>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</si>
  <si>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Zařízení zdravotní techniky - rekonstrukce</t>
  </si>
  <si>
    <t>STA</t>
  </si>
  <si>
    <t>1</t>
  </si>
  <si>
    <t>{df3d44dc-d6e4-4c1c-994e-338e8ec7d4e0}</t>
  </si>
  <si>
    <t>2</t>
  </si>
  <si>
    <t>KRYCÍ LIST SOUPISU PRACÍ</t>
  </si>
  <si>
    <t>Objekt:</t>
  </si>
  <si>
    <t>01 - Zařízení zdravotní techniky - rekonstrukce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</si>
  <si>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</si>
  <si>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</si>
  <si>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</si>
  <si>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</si>
  <si>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</si>
  <si>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</si>
  <si>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</si>
  <si>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PSV - Práce a dodávky PSV</t>
  </si>
  <si>
    <t xml:space="preserve">    713 - Izolace tepelné</t>
  </si>
  <si>
    <t xml:space="preserve">    722 - Zdravotechnika - vnitřní vodovod</t>
  </si>
  <si>
    <t xml:space="preserve">    M - Práce a dodávky M</t>
  </si>
  <si>
    <t xml:space="preserve">      23-M - Montáže potrubí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</si>
  <si>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</si>
  <si>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</si>
  <si>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</si>
  <si>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</si>
  <si>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</si>
  <si>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</si>
  <si>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</si>
  <si>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</si>
  <si>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</si>
  <si>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</si>
  <si>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</si>
  <si>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</si>
  <si>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</si>
  <si>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</si>
  <si>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</si>
  <si>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</si>
  <si>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</si>
  <si>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</si>
  <si>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</si>
  <si>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</si>
  <si>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997002611</t>
  </si>
  <si>
    <t>Nakládání suti a vybouraných hmot</t>
  </si>
  <si>
    <t>t</t>
  </si>
  <si>
    <t>4</t>
  </si>
  <si>
    <t>-76151992</t>
  </si>
  <si>
    <t>997211111</t>
  </si>
  <si>
    <t>Svislá doprava suti na v 3,5 m</t>
  </si>
  <si>
    <t>-1593952357</t>
  </si>
  <si>
    <t>PSV</t>
  </si>
  <si>
    <t>Práce a dodávky PSV</t>
  </si>
  <si>
    <t>713</t>
  </si>
  <si>
    <t>Izolace tepelné</t>
  </si>
  <si>
    <t>3</t>
  </si>
  <si>
    <t>713463121</t>
  </si>
  <si>
    <t>Montáž izolace tepelné potrubí potrubními pouzdry bez úpravy uchycenými sponami 1x</t>
  </si>
  <si>
    <t>m</t>
  </si>
  <si>
    <t>16</t>
  </si>
  <si>
    <t>-517727229</t>
  </si>
  <si>
    <t>M</t>
  </si>
  <si>
    <t>28377111</t>
  </si>
  <si>
    <t>pouzdro izolační potrubní z pěnového polyetylenu 28/9mm</t>
  </si>
  <si>
    <t>32</t>
  </si>
  <si>
    <t>275351639</t>
  </si>
  <si>
    <t>5</t>
  </si>
  <si>
    <t>28377051</t>
  </si>
  <si>
    <t>pouzdro izolační potrubní z pěnového polyetylenu 32/9mm</t>
  </si>
  <si>
    <t>-1985476904</t>
  </si>
  <si>
    <t>6</t>
  </si>
  <si>
    <t>28377057</t>
  </si>
  <si>
    <t>pouzdro izolační potrubní z pěnového polyetylenu 40/9mm</t>
  </si>
  <si>
    <t>880641667</t>
  </si>
  <si>
    <t>7</t>
  </si>
  <si>
    <t>28377121</t>
  </si>
  <si>
    <t>pouzdro izolační potrubní z pěnového polyetylenu 54/9mm</t>
  </si>
  <si>
    <t>-604481960</t>
  </si>
  <si>
    <t>8</t>
  </si>
  <si>
    <t>28377120</t>
  </si>
  <si>
    <t>pouzdro izolační potrubní z pěnového polyetylenu 63/9mm</t>
  </si>
  <si>
    <t>-2077921240</t>
  </si>
  <si>
    <t>9</t>
  </si>
  <si>
    <t>28377070</t>
  </si>
  <si>
    <t>pouzdro izolační potrubní z pěnového polyetylenu 76/9mm</t>
  </si>
  <si>
    <t>-1525371765</t>
  </si>
  <si>
    <t>10</t>
  </si>
  <si>
    <t>28377074</t>
  </si>
  <si>
    <t>pouzdro izolační potrubní z pěnového polyetylenu 89/13mm</t>
  </si>
  <si>
    <t>-873022041</t>
  </si>
  <si>
    <t>11</t>
  </si>
  <si>
    <t>28377112</t>
  </si>
  <si>
    <t>pouzdro izolační potrubní z pěnového polyetylenu 28/13mm</t>
  </si>
  <si>
    <t>-1666170948</t>
  </si>
  <si>
    <t>12</t>
  </si>
  <si>
    <t>28377053</t>
  </si>
  <si>
    <t>pouzdro izolační potrubní z pěnového polyetylenu 32/20mm</t>
  </si>
  <si>
    <t>1969274737</t>
  </si>
  <si>
    <t>13</t>
  </si>
  <si>
    <t>28377059</t>
  </si>
  <si>
    <t>pouzdro izolační potrubní z pěnového polyetylenu 40/20mm</t>
  </si>
  <si>
    <t>-878781939</t>
  </si>
  <si>
    <t>14</t>
  </si>
  <si>
    <t>28377064</t>
  </si>
  <si>
    <t>pouzdro izolační potrubní z pěnového polyetylenu 54/20mm</t>
  </si>
  <si>
    <t>-1552058733</t>
  </si>
  <si>
    <t>998713101</t>
  </si>
  <si>
    <t>Přesun hmot tonážní pro izolace tepelné v objektech v do 6 m</t>
  </si>
  <si>
    <t>-828944204</t>
  </si>
  <si>
    <t>722</t>
  </si>
  <si>
    <t>Zdravotechnika - vnitřní vodovod</t>
  </si>
  <si>
    <t>722130233</t>
  </si>
  <si>
    <t>Potrubí vodovodní ocelové závitové pozinkované svařované běžné DN 25</t>
  </si>
  <si>
    <t>654749678</t>
  </si>
  <si>
    <t>17</t>
  </si>
  <si>
    <t>722130234</t>
  </si>
  <si>
    <t>Potrubí vodovodní ocelové závitové pozinkované svařované běžné DN 32</t>
  </si>
  <si>
    <t>784889670</t>
  </si>
  <si>
    <t>18</t>
  </si>
  <si>
    <t>722130235</t>
  </si>
  <si>
    <t>Potrubí vodovodní ocelové závitové pozinkované svařované běžné DN 40</t>
  </si>
  <si>
    <t>1158375161</t>
  </si>
  <si>
    <t>19</t>
  </si>
  <si>
    <t>722130236</t>
  </si>
  <si>
    <t>Potrubí vodovodní ocelové závitové pozinkované svařované běžné DN 50</t>
  </si>
  <si>
    <t>-1627745177</t>
  </si>
  <si>
    <t>20</t>
  </si>
  <si>
    <t>722130803</t>
  </si>
  <si>
    <t>Demontáž potrubí ocelové pozinkované závitové do DN 50</t>
  </si>
  <si>
    <t>-722369867</t>
  </si>
  <si>
    <t>722130806</t>
  </si>
  <si>
    <t>Demontáž potrubí ocelové pozinkované závitové do DN 100</t>
  </si>
  <si>
    <t>-1539482335</t>
  </si>
  <si>
    <t>22</t>
  </si>
  <si>
    <t>722174003</t>
  </si>
  <si>
    <t>Potrubí vodovodní plastové PPR svar polyfuze PN 16 D 25x3,5 mm</t>
  </si>
  <si>
    <t>828719357</t>
  </si>
  <si>
    <t>23</t>
  </si>
  <si>
    <t>722174004</t>
  </si>
  <si>
    <t>Potrubí vodovodní plastové PPR svar polyfuze PN 16 D 32x4,4 mm</t>
  </si>
  <si>
    <t>-1269522082</t>
  </si>
  <si>
    <t>24</t>
  </si>
  <si>
    <t>722174005</t>
  </si>
  <si>
    <t>Potrubí vodovodní plastové PPR svar polyfuze PN 16 D 40x5,5 mm</t>
  </si>
  <si>
    <t>1883412098</t>
  </si>
  <si>
    <t>25</t>
  </si>
  <si>
    <t>722174006</t>
  </si>
  <si>
    <t>Potrubí vodovodní plastové PPR svar polyfuze PN 16 D 50x6,9 mm</t>
  </si>
  <si>
    <t>2851812</t>
  </si>
  <si>
    <t>26</t>
  </si>
  <si>
    <t>722174007</t>
  </si>
  <si>
    <t>Potrubí vodovodní plastové PPR svar polyfuze PN 16 D 63x8,6 mm</t>
  </si>
  <si>
    <t>372132160</t>
  </si>
  <si>
    <t>27</t>
  </si>
  <si>
    <t>722174008</t>
  </si>
  <si>
    <t>Potrubí vodovodní plastové PPR svar polyfuze PN 16 D 75x10,3 mm</t>
  </si>
  <si>
    <t>16525473</t>
  </si>
  <si>
    <t>28</t>
  </si>
  <si>
    <t>722174009</t>
  </si>
  <si>
    <t>Potrubí vodovodní plastové PPR svar polyfuze PN 16 D 90x12,3 mm</t>
  </si>
  <si>
    <t>-1155544057</t>
  </si>
  <si>
    <t>29</t>
  </si>
  <si>
    <t>28654277</t>
  </si>
  <si>
    <t>kompenzační smyčka PPR PN20 D 25mm</t>
  </si>
  <si>
    <t>kus</t>
  </si>
  <si>
    <t>842148403</t>
  </si>
  <si>
    <t>30</t>
  </si>
  <si>
    <t>28654278</t>
  </si>
  <si>
    <t>kompenzační smyčka PPR PN20 D 32mm</t>
  </si>
  <si>
    <t>68886498</t>
  </si>
  <si>
    <t>31</t>
  </si>
  <si>
    <t>28654279</t>
  </si>
  <si>
    <t>kompenzační smyčka PPR PN20 D 40mm</t>
  </si>
  <si>
    <t>-908261080</t>
  </si>
  <si>
    <t>722224115</t>
  </si>
  <si>
    <t>Kohout plnicí nebo vypouštěcí G 1/2" PN 10 s jedním závitem</t>
  </si>
  <si>
    <t>1829272645</t>
  </si>
  <si>
    <t>33</t>
  </si>
  <si>
    <t>722231075</t>
  </si>
  <si>
    <t>Ventil zpětný mosazný G 5/4" PN 10 do 110°C se dvěma závity</t>
  </si>
  <si>
    <t>-196671606</t>
  </si>
  <si>
    <t>34</t>
  </si>
  <si>
    <t>722232044</t>
  </si>
  <si>
    <t>Kohout kulový přímý G 3/4" PN 42 do 185°C vnitřní závit</t>
  </si>
  <si>
    <t>1695718361</t>
  </si>
  <si>
    <t>35</t>
  </si>
  <si>
    <t>722232045</t>
  </si>
  <si>
    <t>Kohout kulový přímý G 1" PN 42 do 185°C vnitřní závit</t>
  </si>
  <si>
    <t>1258044299</t>
  </si>
  <si>
    <t>36</t>
  </si>
  <si>
    <t>722232046</t>
  </si>
  <si>
    <t>Kohout kulový přímý G 5/4" PN 42 do 185°C vnitřní závit</t>
  </si>
  <si>
    <t>1552324271</t>
  </si>
  <si>
    <t>37</t>
  </si>
  <si>
    <t>722232047</t>
  </si>
  <si>
    <t>Kohout kulový přímý G 6/4" PN 42 do 185°C vnitřní závit</t>
  </si>
  <si>
    <t>-870689304</t>
  </si>
  <si>
    <t>38</t>
  </si>
  <si>
    <t>722232048</t>
  </si>
  <si>
    <t>Kohout kulový přímý  G 2" PN 42 do 185°C vnitřní závit</t>
  </si>
  <si>
    <t>-1140744429</t>
  </si>
  <si>
    <t>39</t>
  </si>
  <si>
    <t>998722101</t>
  </si>
  <si>
    <t>Přesun hmot tonážní pro vnitřní vodovod v objektech v do 6 m</t>
  </si>
  <si>
    <t>-2062207470</t>
  </si>
  <si>
    <t>Práce a dodávky M</t>
  </si>
  <si>
    <t>23-M</t>
  </si>
  <si>
    <t>Montáže potrubí</t>
  </si>
  <si>
    <t>40</t>
  </si>
  <si>
    <t>230RF001</t>
  </si>
  <si>
    <t>Upevňovací prvky, fitinky, drobný materiál</t>
  </si>
  <si>
    <t>kpl</t>
  </si>
  <si>
    <t>64</t>
  </si>
  <si>
    <t>-420355647</t>
  </si>
  <si>
    <t>41</t>
  </si>
  <si>
    <t>230RF002</t>
  </si>
  <si>
    <t xml:space="preserve">Revize, tlakové zkoušky vodovodního potrubí dle ČSN 736660 </t>
  </si>
  <si>
    <t>-2120741155</t>
  </si>
  <si>
    <t>42</t>
  </si>
  <si>
    <t>722290234</t>
  </si>
  <si>
    <t>Proplach a dezinfekce vodovodního potrubí do DN 80</t>
  </si>
  <si>
    <t>-1298476273</t>
  </si>
  <si>
    <t>43</t>
  </si>
  <si>
    <t>230RF004</t>
  </si>
  <si>
    <t>Označovací štítky, s popisem druhu média,ve formě pevného štítku s potiskem</t>
  </si>
  <si>
    <t>2102004537</t>
  </si>
  <si>
    <t>44</t>
  </si>
  <si>
    <t>230RF005</t>
  </si>
  <si>
    <t>Stavební zapravení prostupu</t>
  </si>
  <si>
    <t>soubor</t>
  </si>
  <si>
    <t>-1554279657</t>
  </si>
  <si>
    <t>45</t>
  </si>
  <si>
    <t>230RF007</t>
  </si>
  <si>
    <t>Sekací práce</t>
  </si>
  <si>
    <t>-318149567</t>
  </si>
  <si>
    <t>767</t>
  </si>
  <si>
    <t>Konstrukce zámečnické</t>
  </si>
  <si>
    <t>46</t>
  </si>
  <si>
    <t>767581801</t>
  </si>
  <si>
    <t>Demontáž podhledu kazet</t>
  </si>
  <si>
    <t>m2</t>
  </si>
  <si>
    <t>-1098934748</t>
  </si>
  <si>
    <t>P</t>
  </si>
  <si>
    <t>Poznámka k položce:
Kazety 600x600mm</t>
  </si>
  <si>
    <t>47</t>
  </si>
  <si>
    <t>230RF006</t>
  </si>
  <si>
    <t>Instalace a dodávka nových podhledových kazet</t>
  </si>
  <si>
    <t>1691674183</t>
  </si>
  <si>
    <t>48</t>
  </si>
  <si>
    <t>998767101</t>
  </si>
  <si>
    <t>Přesun hmot tonážní pro zámečnické konstrukce v objektech v do 6 m</t>
  </si>
  <si>
    <t>-1118202851</t>
  </si>
  <si>
    <t>Rekonstrukce části ZTI v 1.NP objektu Senior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</si>
</sst>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 topLeftCell="A1">
      <selection activeCell="L17" sqref="L1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73" t="s">
        <v>5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204" t="s">
        <v>14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7"/>
      <c r="BE5" s="201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205" t="s">
        <v>329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7"/>
      <c r="BE6" s="202"/>
      <c r="BS6" s="14" t="s">
        <v>6</v>
      </c>
    </row>
    <row r="7" spans="2:71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02"/>
      <c r="BS7" s="14" t="s">
        <v>6</v>
      </c>
    </row>
    <row r="8" spans="2:71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202"/>
      <c r="BS8" s="14" t="s">
        <v>6</v>
      </c>
    </row>
    <row r="9" spans="2:71" s="1" customFormat="1" ht="14.45" customHeight="1">
      <c r="B9" s="17"/>
      <c r="AR9" s="17"/>
      <c r="BE9" s="202"/>
      <c r="BS9" s="14" t="s">
        <v>6</v>
      </c>
    </row>
    <row r="10" spans="2:71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202"/>
      <c r="BS10" s="14" t="s">
        <v>6</v>
      </c>
    </row>
    <row r="11" spans="2:71" s="1" customFormat="1" ht="18.4" customHeight="1">
      <c r="B11" s="17"/>
      <c r="E11" s="22" t="s">
        <v>25</v>
      </c>
      <c r="AK11" s="24" t="s">
        <v>26</v>
      </c>
      <c r="AN11" s="22" t="s">
        <v>1</v>
      </c>
      <c r="AR11" s="17"/>
      <c r="BE11" s="202"/>
      <c r="BS11" s="14" t="s">
        <v>6</v>
      </c>
    </row>
    <row r="12" spans="2:71" s="1" customFormat="1" ht="6.95" customHeight="1">
      <c r="B12" s="17"/>
      <c r="AR12" s="17"/>
      <c r="BE12" s="202"/>
      <c r="BS12" s="14" t="s">
        <v>6</v>
      </c>
    </row>
    <row r="13" spans="2:71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202"/>
      <c r="BS13" s="14" t="s">
        <v>6</v>
      </c>
    </row>
    <row r="14" spans="2:71" ht="12.75">
      <c r="B14" s="17"/>
      <c r="E14" s="206" t="s">
        <v>28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4" t="s">
        <v>26</v>
      </c>
      <c r="AN14" s="26" t="s">
        <v>28</v>
      </c>
      <c r="AR14" s="17"/>
      <c r="BE14" s="202"/>
      <c r="BS14" s="14" t="s">
        <v>6</v>
      </c>
    </row>
    <row r="15" spans="2:71" s="1" customFormat="1" ht="6.95" customHeight="1">
      <c r="B15" s="17"/>
      <c r="AR15" s="17"/>
      <c r="BE15" s="202"/>
      <c r="BS15" s="14" t="s">
        <v>3</v>
      </c>
    </row>
    <row r="16" spans="2:71" s="1" customFormat="1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202"/>
      <c r="BS16" s="14" t="s">
        <v>3</v>
      </c>
    </row>
    <row r="17" spans="2:71" s="1" customFormat="1" ht="18.4" customHeight="1">
      <c r="B17" s="17"/>
      <c r="E17" s="22" t="s">
        <v>25</v>
      </c>
      <c r="AK17" s="24" t="s">
        <v>26</v>
      </c>
      <c r="AN17" s="22" t="s">
        <v>1</v>
      </c>
      <c r="AR17" s="17"/>
      <c r="BE17" s="202"/>
      <c r="BS17" s="14" t="s">
        <v>30</v>
      </c>
    </row>
    <row r="18" spans="2:71" s="1" customFormat="1" ht="6.95" customHeight="1">
      <c r="B18" s="17"/>
      <c r="AR18" s="17"/>
      <c r="BE18" s="202"/>
      <c r="BS18" s="14" t="s">
        <v>6</v>
      </c>
    </row>
    <row r="19" spans="2:71" s="1" customFormat="1" ht="12" customHeight="1">
      <c r="B19" s="17"/>
      <c r="D19" s="24" t="s">
        <v>31</v>
      </c>
      <c r="AK19" s="24" t="s">
        <v>24</v>
      </c>
      <c r="AN19" s="22" t="s">
        <v>1</v>
      </c>
      <c r="AR19" s="17"/>
      <c r="BE19" s="202"/>
      <c r="BS19" s="14" t="s">
        <v>6</v>
      </c>
    </row>
    <row r="20" spans="2:71" s="1" customFormat="1" ht="18.4" customHeight="1">
      <c r="B20" s="17"/>
      <c r="E20" s="22" t="s">
        <v>25</v>
      </c>
      <c r="AK20" s="24" t="s">
        <v>26</v>
      </c>
      <c r="AN20" s="22" t="s">
        <v>1</v>
      </c>
      <c r="AR20" s="17"/>
      <c r="BE20" s="202"/>
      <c r="BS20" s="14" t="s">
        <v>30</v>
      </c>
    </row>
    <row r="21" spans="2:57" s="1" customFormat="1" ht="6.95" customHeight="1">
      <c r="B21" s="17"/>
      <c r="AR21" s="17"/>
      <c r="BE21" s="202"/>
    </row>
    <row r="22" spans="2:57" s="1" customFormat="1" ht="12" customHeight="1">
      <c r="B22" s="17"/>
      <c r="D22" s="24" t="s">
        <v>32</v>
      </c>
      <c r="AR22" s="17"/>
      <c r="BE22" s="202"/>
    </row>
    <row r="23" spans="2:57" s="1" customFormat="1" ht="317.25" customHeight="1">
      <c r="B23" s="17"/>
      <c r="E23" s="208" t="s">
        <v>33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7"/>
      <c r="BE23" s="202"/>
    </row>
    <row r="24" spans="2:57" s="1" customFormat="1" ht="6.95" customHeight="1">
      <c r="B24" s="17"/>
      <c r="AR24" s="17"/>
      <c r="BE24" s="202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2"/>
    </row>
    <row r="26" spans="1:57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9">
        <f>ROUND(AG94,2)</f>
        <v>0</v>
      </c>
      <c r="AL26" s="210"/>
      <c r="AM26" s="210"/>
      <c r="AN26" s="210"/>
      <c r="AO26" s="210"/>
      <c r="AP26" s="29"/>
      <c r="AQ26" s="29"/>
      <c r="AR26" s="30"/>
      <c r="BE26" s="202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2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1" t="s">
        <v>35</v>
      </c>
      <c r="M28" s="211"/>
      <c r="N28" s="211"/>
      <c r="O28" s="211"/>
      <c r="P28" s="211"/>
      <c r="Q28" s="29"/>
      <c r="R28" s="29"/>
      <c r="S28" s="29"/>
      <c r="T28" s="29"/>
      <c r="U28" s="29"/>
      <c r="V28" s="29"/>
      <c r="W28" s="211" t="s">
        <v>36</v>
      </c>
      <c r="X28" s="211"/>
      <c r="Y28" s="211"/>
      <c r="Z28" s="211"/>
      <c r="AA28" s="211"/>
      <c r="AB28" s="211"/>
      <c r="AC28" s="211"/>
      <c r="AD28" s="211"/>
      <c r="AE28" s="211"/>
      <c r="AF28" s="29"/>
      <c r="AG28" s="29"/>
      <c r="AH28" s="29"/>
      <c r="AI28" s="29"/>
      <c r="AJ28" s="29"/>
      <c r="AK28" s="211" t="s">
        <v>37</v>
      </c>
      <c r="AL28" s="211"/>
      <c r="AM28" s="211"/>
      <c r="AN28" s="211"/>
      <c r="AO28" s="211"/>
      <c r="AP28" s="29"/>
      <c r="AQ28" s="29"/>
      <c r="AR28" s="30"/>
      <c r="BE28" s="202"/>
    </row>
    <row r="29" spans="2:57" s="3" customFormat="1" ht="14.45" customHeight="1">
      <c r="B29" s="34"/>
      <c r="D29" s="24" t="s">
        <v>38</v>
      </c>
      <c r="F29" s="24" t="s">
        <v>40</v>
      </c>
      <c r="L29" s="191">
        <v>0.15</v>
      </c>
      <c r="M29" s="190"/>
      <c r="N29" s="190"/>
      <c r="O29" s="190"/>
      <c r="P29" s="190"/>
      <c r="W29" s="189">
        <f>ROUND(AZ94,2)</f>
        <v>0</v>
      </c>
      <c r="X29" s="190"/>
      <c r="Y29" s="190"/>
      <c r="Z29" s="190"/>
      <c r="AA29" s="190"/>
      <c r="AB29" s="190"/>
      <c r="AC29" s="190"/>
      <c r="AD29" s="190"/>
      <c r="AE29" s="190"/>
      <c r="AK29" s="189">
        <f>ROUND(AV94,2)</f>
        <v>0</v>
      </c>
      <c r="AL29" s="190"/>
      <c r="AM29" s="190"/>
      <c r="AN29" s="190"/>
      <c r="AO29" s="190"/>
      <c r="AR29" s="34"/>
      <c r="BE29" s="203"/>
    </row>
    <row r="30" spans="2:57" s="3" customFormat="1" ht="14.45" customHeight="1">
      <c r="B30" s="34"/>
      <c r="F30" s="24" t="s">
        <v>39</v>
      </c>
      <c r="L30" s="191">
        <v>0.21</v>
      </c>
      <c r="M30" s="190"/>
      <c r="N30" s="190"/>
      <c r="O30" s="190"/>
      <c r="P30" s="190"/>
      <c r="W30" s="189">
        <f>ROUND(BA94,2)</f>
        <v>0</v>
      </c>
      <c r="X30" s="190"/>
      <c r="Y30" s="190"/>
      <c r="Z30" s="190"/>
      <c r="AA30" s="190"/>
      <c r="AB30" s="190"/>
      <c r="AC30" s="190"/>
      <c r="AD30" s="190"/>
      <c r="AE30" s="190"/>
      <c r="AK30" s="189">
        <f>ROUND(AW94,2)</f>
        <v>0</v>
      </c>
      <c r="AL30" s="190"/>
      <c r="AM30" s="190"/>
      <c r="AN30" s="190"/>
      <c r="AO30" s="190"/>
      <c r="AR30" s="34"/>
      <c r="BE30" s="203"/>
    </row>
    <row r="31" spans="2:57" s="3" customFormat="1" ht="14.45" customHeight="1" hidden="1">
      <c r="B31" s="34"/>
      <c r="F31" s="24" t="s">
        <v>41</v>
      </c>
      <c r="L31" s="191">
        <v>0.21</v>
      </c>
      <c r="M31" s="190"/>
      <c r="N31" s="190"/>
      <c r="O31" s="190"/>
      <c r="P31" s="190"/>
      <c r="W31" s="189">
        <f>ROUND(BB94,2)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4"/>
      <c r="BE31" s="203"/>
    </row>
    <row r="32" spans="2:57" s="3" customFormat="1" ht="14.45" customHeight="1" hidden="1">
      <c r="B32" s="34"/>
      <c r="F32" s="24" t="s">
        <v>42</v>
      </c>
      <c r="L32" s="191">
        <v>0.15</v>
      </c>
      <c r="M32" s="190"/>
      <c r="N32" s="190"/>
      <c r="O32" s="190"/>
      <c r="P32" s="190"/>
      <c r="W32" s="189">
        <f>ROUND(BC94,2)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4"/>
      <c r="BE32" s="203"/>
    </row>
    <row r="33" spans="2:57" s="3" customFormat="1" ht="14.45" customHeight="1" hidden="1">
      <c r="B33" s="34"/>
      <c r="F33" s="24" t="s">
        <v>43</v>
      </c>
      <c r="L33" s="191">
        <v>0</v>
      </c>
      <c r="M33" s="190"/>
      <c r="N33" s="190"/>
      <c r="O33" s="190"/>
      <c r="P33" s="190"/>
      <c r="W33" s="189">
        <f>ROUND(BD94,2)</f>
        <v>0</v>
      </c>
      <c r="X33" s="190"/>
      <c r="Y33" s="190"/>
      <c r="Z33" s="190"/>
      <c r="AA33" s="190"/>
      <c r="AB33" s="190"/>
      <c r="AC33" s="190"/>
      <c r="AD33" s="190"/>
      <c r="AE33" s="190"/>
      <c r="AK33" s="189">
        <v>0</v>
      </c>
      <c r="AL33" s="190"/>
      <c r="AM33" s="190"/>
      <c r="AN33" s="190"/>
      <c r="AO33" s="190"/>
      <c r="AR33" s="34"/>
      <c r="BE33" s="203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2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192" t="s">
        <v>46</v>
      </c>
      <c r="Y35" s="193"/>
      <c r="Z35" s="193"/>
      <c r="AA35" s="193"/>
      <c r="AB35" s="193"/>
      <c r="AC35" s="37"/>
      <c r="AD35" s="37"/>
      <c r="AE35" s="37"/>
      <c r="AF35" s="37"/>
      <c r="AG35" s="37"/>
      <c r="AH35" s="37"/>
      <c r="AI35" s="37"/>
      <c r="AJ35" s="37"/>
      <c r="AK35" s="194">
        <f>SUM(AK26:AK33)</f>
        <v>0</v>
      </c>
      <c r="AL35" s="193"/>
      <c r="AM35" s="193"/>
      <c r="AN35" s="193"/>
      <c r="AO35" s="195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001</v>
      </c>
      <c r="AR84" s="48"/>
    </row>
    <row r="85" spans="2:44" s="5" customFormat="1" ht="36.95" customHeight="1">
      <c r="B85" s="49"/>
      <c r="C85" s="50" t="s">
        <v>16</v>
      </c>
      <c r="L85" s="180" t="str">
        <f>K6</f>
        <v>Rekonstrukce části ZTI v 1.NP objektu Senior C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tř. Spojenců 1840, 765 02 Otrokovice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82" t="str">
        <f>IF(AN8="","",AN8)</f>
        <v>19. 4. 2021</v>
      </c>
      <c r="AN87" s="182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183" t="str">
        <f>IF(E17="","",E17)</f>
        <v xml:space="preserve"> </v>
      </c>
      <c r="AN89" s="184"/>
      <c r="AO89" s="184"/>
      <c r="AP89" s="184"/>
      <c r="AQ89" s="29"/>
      <c r="AR89" s="30"/>
      <c r="AS89" s="185" t="s">
        <v>54</v>
      </c>
      <c r="AT89" s="18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83" t="str">
        <f>IF(E20="","",E20)</f>
        <v xml:space="preserve"> </v>
      </c>
      <c r="AN90" s="184"/>
      <c r="AO90" s="184"/>
      <c r="AP90" s="184"/>
      <c r="AQ90" s="29"/>
      <c r="AR90" s="30"/>
      <c r="AS90" s="187"/>
      <c r="AT90" s="18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7"/>
      <c r="AT91" s="18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175" t="s">
        <v>55</v>
      </c>
      <c r="D92" s="176"/>
      <c r="E92" s="176"/>
      <c r="F92" s="176"/>
      <c r="G92" s="176"/>
      <c r="H92" s="57"/>
      <c r="I92" s="177" t="s">
        <v>56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8" t="s">
        <v>57</v>
      </c>
      <c r="AH92" s="176"/>
      <c r="AI92" s="176"/>
      <c r="AJ92" s="176"/>
      <c r="AK92" s="176"/>
      <c r="AL92" s="176"/>
      <c r="AM92" s="176"/>
      <c r="AN92" s="177" t="s">
        <v>58</v>
      </c>
      <c r="AO92" s="176"/>
      <c r="AP92" s="179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9">
        <f>ROUND(AG95,2)</f>
        <v>0</v>
      </c>
      <c r="AH94" s="199"/>
      <c r="AI94" s="199"/>
      <c r="AJ94" s="199"/>
      <c r="AK94" s="199"/>
      <c r="AL94" s="199"/>
      <c r="AM94" s="199"/>
      <c r="AN94" s="200">
        <f>SUM(AG94,AT94)</f>
        <v>0</v>
      </c>
      <c r="AO94" s="200"/>
      <c r="AP94" s="200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1" s="7" customFormat="1" ht="24.75" customHeight="1">
      <c r="A95" s="76" t="s">
        <v>78</v>
      </c>
      <c r="B95" s="77"/>
      <c r="C95" s="78"/>
      <c r="D95" s="198" t="s">
        <v>79</v>
      </c>
      <c r="E95" s="198"/>
      <c r="F95" s="198"/>
      <c r="G95" s="198"/>
      <c r="H95" s="198"/>
      <c r="I95" s="79"/>
      <c r="J95" s="198" t="s">
        <v>80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6">
        <f>'01 - Zařízení zdravotní t...'!J30</f>
        <v>0</v>
      </c>
      <c r="AH95" s="197"/>
      <c r="AI95" s="197"/>
      <c r="AJ95" s="197"/>
      <c r="AK95" s="197"/>
      <c r="AL95" s="197"/>
      <c r="AM95" s="197"/>
      <c r="AN95" s="196">
        <f>SUM(AG95,AT95)</f>
        <v>0</v>
      </c>
      <c r="AO95" s="197"/>
      <c r="AP95" s="197"/>
      <c r="AQ95" s="80" t="s">
        <v>81</v>
      </c>
      <c r="AR95" s="77"/>
      <c r="AS95" s="81">
        <v>0</v>
      </c>
      <c r="AT95" s="82">
        <f>ROUND(SUM(AV95:AW95),2)</f>
        <v>0</v>
      </c>
      <c r="AU95" s="83">
        <f>'01 - Zařízení zdravotní t...'!P124</f>
        <v>0</v>
      </c>
      <c r="AV95" s="82">
        <f>'01 - Zařízení zdravotní t...'!J33</f>
        <v>0</v>
      </c>
      <c r="AW95" s="82">
        <f>'01 - Zařízení zdravotní t...'!J34</f>
        <v>0</v>
      </c>
      <c r="AX95" s="82">
        <f>'01 - Zařízení zdravotní t...'!J35</f>
        <v>0</v>
      </c>
      <c r="AY95" s="82">
        <f>'01 - Zařízení zdravotní t...'!J36</f>
        <v>0</v>
      </c>
      <c r="AZ95" s="82">
        <f>'01 - Zařízení zdravotní t...'!F33</f>
        <v>0</v>
      </c>
      <c r="BA95" s="82">
        <f>'01 - Zařízení zdravotní t...'!F34</f>
        <v>0</v>
      </c>
      <c r="BB95" s="82">
        <f>'01 - Zařízení zdravotní t...'!F35</f>
        <v>0</v>
      </c>
      <c r="BC95" s="82">
        <f>'01 - Zařízení zdravotní t...'!F36</f>
        <v>0</v>
      </c>
      <c r="BD95" s="84">
        <f>'01 - Zařízení zdravotní t...'!F37</f>
        <v>0</v>
      </c>
      <c r="BT95" s="85" t="s">
        <v>82</v>
      </c>
      <c r="BV95" s="85" t="s">
        <v>76</v>
      </c>
      <c r="BW95" s="85" t="s">
        <v>83</v>
      </c>
      <c r="BX95" s="85" t="s">
        <v>4</v>
      </c>
      <c r="CL95" s="85" t="s">
        <v>1</v>
      </c>
      <c r="CM95" s="85" t="s">
        <v>84</v>
      </c>
    </row>
    <row r="96" spans="1:57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Zařízení zdravotní 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2"/>
  <sheetViews>
    <sheetView showGridLines="0" workbookViewId="0" topLeftCell="A1">
      <selection activeCell="F42" sqref="F4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83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84</v>
      </c>
    </row>
    <row r="4" spans="2:46" s="1" customFormat="1" ht="24.95" customHeight="1">
      <c r="B4" s="17"/>
      <c r="D4" s="18" t="s">
        <v>85</v>
      </c>
      <c r="L4" s="17"/>
      <c r="M4" s="86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4" t="s">
        <v>16</v>
      </c>
      <c r="L6" s="17"/>
    </row>
    <row r="7" spans="2:12" s="1" customFormat="1" ht="16.5" customHeight="1">
      <c r="B7" s="17"/>
      <c r="E7" s="213" t="str">
        <f>'Rekapitulace stavby'!K6</f>
        <v>Rekonstrukce části ZTI v 1.NP objektu Senior C</v>
      </c>
      <c r="F7" s="214"/>
      <c r="G7" s="214"/>
      <c r="H7" s="214"/>
      <c r="L7" s="17"/>
    </row>
    <row r="8" spans="1:31" s="2" customFormat="1" ht="12" customHeight="1">
      <c r="A8" s="29"/>
      <c r="B8" s="30"/>
      <c r="C8" s="29"/>
      <c r="D8" s="24" t="s">
        <v>86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180" t="s">
        <v>87</v>
      </c>
      <c r="F9" s="212"/>
      <c r="G9" s="212"/>
      <c r="H9" s="21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'Rekapitulace stavby'!AN8</f>
        <v>19. 4. 2021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4" t="s">
        <v>26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5" t="str">
        <f>'Rekapitulace stavby'!E14</f>
        <v>Vyplň údaj</v>
      </c>
      <c r="F18" s="204"/>
      <c r="G18" s="204"/>
      <c r="H18" s="204"/>
      <c r="I18" s="24" t="s">
        <v>26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26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24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26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7"/>
      <c r="B27" s="88"/>
      <c r="C27" s="87"/>
      <c r="D27" s="87"/>
      <c r="E27" s="208" t="s">
        <v>1</v>
      </c>
      <c r="F27" s="208"/>
      <c r="G27" s="208"/>
      <c r="H27" s="208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0" t="s">
        <v>34</v>
      </c>
      <c r="E30" s="29"/>
      <c r="F30" s="29"/>
      <c r="G30" s="29"/>
      <c r="H30" s="29"/>
      <c r="I30" s="29"/>
      <c r="J30" s="68">
        <f>ROUND(J124,2)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1" t="s">
        <v>38</v>
      </c>
      <c r="E33" s="24" t="s">
        <v>40</v>
      </c>
      <c r="F33" s="92">
        <f>ROUND((SUM(BE124:BE181)),2)</f>
        <v>0</v>
      </c>
      <c r="G33" s="29"/>
      <c r="H33" s="29"/>
      <c r="I33" s="93">
        <v>0.15</v>
      </c>
      <c r="J33" s="92">
        <f>ROUND(((SUM(BE124:BE181))*I33),2)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39</v>
      </c>
      <c r="F34" s="92">
        <f>ROUND((SUM(BF124:BF181)),2)</f>
        <v>0</v>
      </c>
      <c r="G34" s="29"/>
      <c r="H34" s="29"/>
      <c r="I34" s="93">
        <v>0.21</v>
      </c>
      <c r="J34" s="92">
        <f>ROUND(((SUM(BF124:BF181))*I34),2)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4" t="s">
        <v>41</v>
      </c>
      <c r="F35" s="92">
        <f>ROUND((SUM(BG124:BG181)),2)</f>
        <v>0</v>
      </c>
      <c r="G35" s="29"/>
      <c r="H35" s="29"/>
      <c r="I35" s="93">
        <v>0.21</v>
      </c>
      <c r="J35" s="92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4" t="s">
        <v>42</v>
      </c>
      <c r="F36" s="92">
        <f>ROUND((SUM(BH124:BH181)),2)</f>
        <v>0</v>
      </c>
      <c r="G36" s="29"/>
      <c r="H36" s="29"/>
      <c r="I36" s="93">
        <v>0.15</v>
      </c>
      <c r="J36" s="92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43</v>
      </c>
      <c r="F37" s="92">
        <f>ROUND((SUM(BI124:BI181)),2)</f>
        <v>0</v>
      </c>
      <c r="G37" s="29"/>
      <c r="H37" s="29"/>
      <c r="I37" s="93">
        <v>0</v>
      </c>
      <c r="J37" s="9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4"/>
      <c r="D39" s="95" t="s">
        <v>44</v>
      </c>
      <c r="E39" s="57"/>
      <c r="F39" s="57"/>
      <c r="G39" s="96" t="s">
        <v>45</v>
      </c>
      <c r="H39" s="97" t="s">
        <v>46</v>
      </c>
      <c r="I39" s="57"/>
      <c r="J39" s="98">
        <f>SUM(J30:J37)</f>
        <v>0</v>
      </c>
      <c r="K39" s="9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00" t="s">
        <v>50</v>
      </c>
      <c r="G61" s="42" t="s">
        <v>49</v>
      </c>
      <c r="H61" s="32"/>
      <c r="I61" s="32"/>
      <c r="J61" s="10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00" t="s">
        <v>50</v>
      </c>
      <c r="G76" s="42" t="s">
        <v>49</v>
      </c>
      <c r="H76" s="32"/>
      <c r="I76" s="32"/>
      <c r="J76" s="10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88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13" t="str">
        <f>E7</f>
        <v>Rekonstrukce části ZTI v 1.NP objektu Senior C</v>
      </c>
      <c r="F85" s="214"/>
      <c r="G85" s="214"/>
      <c r="H85" s="214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86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180" t="str">
        <f>E9</f>
        <v>01 - Zařízení zdravotní techniky - rekonstrukce</v>
      </c>
      <c r="F87" s="212"/>
      <c r="G87" s="212"/>
      <c r="H87" s="21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19</v>
      </c>
      <c r="D89" s="29"/>
      <c r="E89" s="29"/>
      <c r="F89" s="22" t="str">
        <f>F12</f>
        <v>tř. Spojenců 1840, 765 02 Otrokovice</v>
      </c>
      <c r="G89" s="29"/>
      <c r="H89" s="29"/>
      <c r="I89" s="24" t="s">
        <v>21</v>
      </c>
      <c r="J89" s="52" t="str">
        <f>IF(J12="","",J12)</f>
        <v>19. 4. 2021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29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2" t="s">
        <v>89</v>
      </c>
      <c r="D94" s="94"/>
      <c r="E94" s="94"/>
      <c r="F94" s="94"/>
      <c r="G94" s="94"/>
      <c r="H94" s="94"/>
      <c r="I94" s="94"/>
      <c r="J94" s="103" t="s">
        <v>90</v>
      </c>
      <c r="K94" s="94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4" t="s">
        <v>91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92</v>
      </c>
    </row>
    <row r="97" spans="2:12" s="9" customFormat="1" ht="24.95" customHeight="1">
      <c r="B97" s="105"/>
      <c r="D97" s="106" t="s">
        <v>93</v>
      </c>
      <c r="E97" s="107"/>
      <c r="F97" s="107"/>
      <c r="G97" s="107"/>
      <c r="H97" s="107"/>
      <c r="I97" s="107"/>
      <c r="J97" s="108">
        <f>J125</f>
        <v>0</v>
      </c>
      <c r="L97" s="105"/>
    </row>
    <row r="98" spans="2:12" s="10" customFormat="1" ht="19.9" customHeight="1">
      <c r="B98" s="109"/>
      <c r="D98" s="110" t="s">
        <v>94</v>
      </c>
      <c r="E98" s="111"/>
      <c r="F98" s="111"/>
      <c r="G98" s="111"/>
      <c r="H98" s="111"/>
      <c r="I98" s="111"/>
      <c r="J98" s="112">
        <f>J126</f>
        <v>0</v>
      </c>
      <c r="L98" s="109"/>
    </row>
    <row r="99" spans="2:12" s="9" customFormat="1" ht="24.95" customHeight="1">
      <c r="B99" s="105"/>
      <c r="D99" s="106" t="s">
        <v>95</v>
      </c>
      <c r="E99" s="107"/>
      <c r="F99" s="107"/>
      <c r="G99" s="107"/>
      <c r="H99" s="107"/>
      <c r="I99" s="107"/>
      <c r="J99" s="108">
        <f>J129</f>
        <v>0</v>
      </c>
      <c r="L99" s="105"/>
    </row>
    <row r="100" spans="2:12" s="10" customFormat="1" ht="19.9" customHeight="1">
      <c r="B100" s="109"/>
      <c r="D100" s="110" t="s">
        <v>96</v>
      </c>
      <c r="E100" s="111"/>
      <c r="F100" s="111"/>
      <c r="G100" s="111"/>
      <c r="H100" s="111"/>
      <c r="I100" s="111"/>
      <c r="J100" s="112">
        <f>J130</f>
        <v>0</v>
      </c>
      <c r="L100" s="109"/>
    </row>
    <row r="101" spans="2:12" s="10" customFormat="1" ht="19.9" customHeight="1">
      <c r="B101" s="109"/>
      <c r="D101" s="110" t="s">
        <v>97</v>
      </c>
      <c r="E101" s="111"/>
      <c r="F101" s="111"/>
      <c r="G101" s="111"/>
      <c r="H101" s="111"/>
      <c r="I101" s="111"/>
      <c r="J101" s="112">
        <f>J144</f>
        <v>0</v>
      </c>
      <c r="L101" s="109"/>
    </row>
    <row r="102" spans="2:12" s="10" customFormat="1" ht="19.9" customHeight="1">
      <c r="B102" s="109"/>
      <c r="D102" s="110" t="s">
        <v>98</v>
      </c>
      <c r="E102" s="111"/>
      <c r="F102" s="111"/>
      <c r="G102" s="111"/>
      <c r="H102" s="111"/>
      <c r="I102" s="111"/>
      <c r="J102" s="112">
        <f>J169</f>
        <v>0</v>
      </c>
      <c r="L102" s="109"/>
    </row>
    <row r="103" spans="2:12" s="10" customFormat="1" ht="14.85" customHeight="1">
      <c r="B103" s="109"/>
      <c r="D103" s="110" t="s">
        <v>99</v>
      </c>
      <c r="E103" s="111"/>
      <c r="F103" s="111"/>
      <c r="G103" s="111"/>
      <c r="H103" s="111"/>
      <c r="I103" s="111"/>
      <c r="J103" s="112">
        <f>J170</f>
        <v>0</v>
      </c>
      <c r="L103" s="109"/>
    </row>
    <row r="104" spans="2:12" s="10" customFormat="1" ht="19.9" customHeight="1">
      <c r="B104" s="109"/>
      <c r="D104" s="110" t="s">
        <v>100</v>
      </c>
      <c r="E104" s="111"/>
      <c r="F104" s="111"/>
      <c r="G104" s="111"/>
      <c r="H104" s="111"/>
      <c r="I104" s="111"/>
      <c r="J104" s="112">
        <f>J177</f>
        <v>0</v>
      </c>
      <c r="L104" s="109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101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16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6.5" customHeight="1">
      <c r="A114" s="29"/>
      <c r="B114" s="30"/>
      <c r="C114" s="29"/>
      <c r="D114" s="29"/>
      <c r="E114" s="213" t="str">
        <f>E7</f>
        <v>Rekonstrukce části ZTI v 1.NP objektu Senior C</v>
      </c>
      <c r="F114" s="214"/>
      <c r="G114" s="214"/>
      <c r="H114" s="214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4" t="s">
        <v>86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180" t="str">
        <f>E9</f>
        <v>01 - Zařízení zdravotní techniky - rekonstrukce</v>
      </c>
      <c r="F116" s="212"/>
      <c r="G116" s="212"/>
      <c r="H116" s="212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19</v>
      </c>
      <c r="D118" s="29"/>
      <c r="E118" s="29"/>
      <c r="F118" s="22" t="str">
        <f>F12</f>
        <v>tř. Spojenců 1840, 765 02 Otrokovice</v>
      </c>
      <c r="G118" s="29"/>
      <c r="H118" s="29"/>
      <c r="I118" s="24" t="s">
        <v>21</v>
      </c>
      <c r="J118" s="52" t="str">
        <f>IF(J12="","",J12)</f>
        <v>19. 4. 2021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5.2" customHeight="1">
      <c r="A120" s="29"/>
      <c r="B120" s="30"/>
      <c r="C120" s="24" t="s">
        <v>23</v>
      </c>
      <c r="D120" s="29"/>
      <c r="E120" s="29"/>
      <c r="F120" s="22" t="str">
        <f>E15</f>
        <v xml:space="preserve"> </v>
      </c>
      <c r="G120" s="29"/>
      <c r="H120" s="29"/>
      <c r="I120" s="24" t="s">
        <v>29</v>
      </c>
      <c r="J120" s="27" t="str">
        <f>E21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5.2" customHeight="1">
      <c r="A121" s="29"/>
      <c r="B121" s="30"/>
      <c r="C121" s="24" t="s">
        <v>27</v>
      </c>
      <c r="D121" s="29"/>
      <c r="E121" s="29"/>
      <c r="F121" s="22" t="str">
        <f>IF(E18="","",E18)</f>
        <v>Vyplň údaj</v>
      </c>
      <c r="G121" s="29"/>
      <c r="H121" s="29"/>
      <c r="I121" s="24" t="s">
        <v>31</v>
      </c>
      <c r="J121" s="27" t="str">
        <f>E24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11" customFormat="1" ht="29.25" customHeight="1">
      <c r="A123" s="113"/>
      <c r="B123" s="114"/>
      <c r="C123" s="115" t="s">
        <v>102</v>
      </c>
      <c r="D123" s="116" t="s">
        <v>59</v>
      </c>
      <c r="E123" s="116" t="s">
        <v>55</v>
      </c>
      <c r="F123" s="116" t="s">
        <v>56</v>
      </c>
      <c r="G123" s="116" t="s">
        <v>103</v>
      </c>
      <c r="H123" s="116" t="s">
        <v>104</v>
      </c>
      <c r="I123" s="116" t="s">
        <v>105</v>
      </c>
      <c r="J123" s="117" t="s">
        <v>90</v>
      </c>
      <c r="K123" s="118" t="s">
        <v>106</v>
      </c>
      <c r="L123" s="119"/>
      <c r="M123" s="59" t="s">
        <v>1</v>
      </c>
      <c r="N123" s="60" t="s">
        <v>38</v>
      </c>
      <c r="O123" s="60" t="s">
        <v>107</v>
      </c>
      <c r="P123" s="60" t="s">
        <v>108</v>
      </c>
      <c r="Q123" s="60" t="s">
        <v>109</v>
      </c>
      <c r="R123" s="60" t="s">
        <v>110</v>
      </c>
      <c r="S123" s="60" t="s">
        <v>111</v>
      </c>
      <c r="T123" s="61" t="s">
        <v>112</v>
      </c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</row>
    <row r="124" spans="1:63" s="2" customFormat="1" ht="22.9" customHeight="1">
      <c r="A124" s="29"/>
      <c r="B124" s="30"/>
      <c r="C124" s="66" t="s">
        <v>113</v>
      </c>
      <c r="D124" s="29"/>
      <c r="E124" s="29"/>
      <c r="F124" s="29"/>
      <c r="G124" s="29"/>
      <c r="H124" s="29"/>
      <c r="I124" s="29"/>
      <c r="J124" s="120">
        <f>BK124</f>
        <v>0</v>
      </c>
      <c r="K124" s="29"/>
      <c r="L124" s="30"/>
      <c r="M124" s="62"/>
      <c r="N124" s="53"/>
      <c r="O124" s="63"/>
      <c r="P124" s="121">
        <f>P125+P129</f>
        <v>0</v>
      </c>
      <c r="Q124" s="63"/>
      <c r="R124" s="121">
        <f>R125+R129</f>
        <v>3.3633999999999995</v>
      </c>
      <c r="S124" s="63"/>
      <c r="T124" s="122">
        <f>T125+T129</f>
        <v>4.2146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73</v>
      </c>
      <c r="AU124" s="14" t="s">
        <v>92</v>
      </c>
      <c r="BK124" s="123">
        <f>BK125+BK129</f>
        <v>0</v>
      </c>
    </row>
    <row r="125" spans="2:63" s="12" customFormat="1" ht="25.9" customHeight="1">
      <c r="B125" s="124"/>
      <c r="D125" s="125" t="s">
        <v>73</v>
      </c>
      <c r="E125" s="126" t="s">
        <v>114</v>
      </c>
      <c r="F125" s="126" t="s">
        <v>115</v>
      </c>
      <c r="I125" s="127"/>
      <c r="J125" s="128">
        <f>BK125</f>
        <v>0</v>
      </c>
      <c r="L125" s="124"/>
      <c r="M125" s="129"/>
      <c r="N125" s="130"/>
      <c r="O125" s="130"/>
      <c r="P125" s="131">
        <f>P126</f>
        <v>0</v>
      </c>
      <c r="Q125" s="130"/>
      <c r="R125" s="131">
        <f>R126</f>
        <v>0</v>
      </c>
      <c r="S125" s="130"/>
      <c r="T125" s="132">
        <f>T126</f>
        <v>0</v>
      </c>
      <c r="AR125" s="125" t="s">
        <v>82</v>
      </c>
      <c r="AT125" s="133" t="s">
        <v>73</v>
      </c>
      <c r="AU125" s="133" t="s">
        <v>74</v>
      </c>
      <c r="AY125" s="125" t="s">
        <v>116</v>
      </c>
      <c r="BK125" s="134">
        <f>BK126</f>
        <v>0</v>
      </c>
    </row>
    <row r="126" spans="2:63" s="12" customFormat="1" ht="22.9" customHeight="1">
      <c r="B126" s="124"/>
      <c r="D126" s="125" t="s">
        <v>73</v>
      </c>
      <c r="E126" s="135" t="s">
        <v>117</v>
      </c>
      <c r="F126" s="135" t="s">
        <v>118</v>
      </c>
      <c r="I126" s="127"/>
      <c r="J126" s="136">
        <f>BK126</f>
        <v>0</v>
      </c>
      <c r="L126" s="124"/>
      <c r="M126" s="129"/>
      <c r="N126" s="130"/>
      <c r="O126" s="130"/>
      <c r="P126" s="131">
        <f>SUM(P127:P128)</f>
        <v>0</v>
      </c>
      <c r="Q126" s="130"/>
      <c r="R126" s="131">
        <f>SUM(R127:R128)</f>
        <v>0</v>
      </c>
      <c r="S126" s="130"/>
      <c r="T126" s="132">
        <f>SUM(T127:T128)</f>
        <v>0</v>
      </c>
      <c r="AR126" s="125" t="s">
        <v>82</v>
      </c>
      <c r="AT126" s="133" t="s">
        <v>73</v>
      </c>
      <c r="AU126" s="133" t="s">
        <v>82</v>
      </c>
      <c r="AY126" s="125" t="s">
        <v>116</v>
      </c>
      <c r="BK126" s="134">
        <f>SUM(BK127:BK128)</f>
        <v>0</v>
      </c>
    </row>
    <row r="127" spans="1:65" s="2" customFormat="1" ht="14.45" customHeight="1">
      <c r="A127" s="29"/>
      <c r="B127" s="137"/>
      <c r="C127" s="138" t="s">
        <v>82</v>
      </c>
      <c r="D127" s="138" t="s">
        <v>119</v>
      </c>
      <c r="E127" s="139" t="s">
        <v>120</v>
      </c>
      <c r="F127" s="140" t="s">
        <v>121</v>
      </c>
      <c r="G127" s="141" t="s">
        <v>122</v>
      </c>
      <c r="H127" s="142">
        <v>2</v>
      </c>
      <c r="I127" s="143"/>
      <c r="J127" s="144">
        <f>ROUND(I127*H127,2)</f>
        <v>0</v>
      </c>
      <c r="K127" s="145"/>
      <c r="L127" s="30"/>
      <c r="M127" s="146" t="s">
        <v>1</v>
      </c>
      <c r="N127" s="147" t="s">
        <v>39</v>
      </c>
      <c r="O127" s="55"/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0" t="s">
        <v>123</v>
      </c>
      <c r="AT127" s="150" t="s">
        <v>119</v>
      </c>
      <c r="AU127" s="150" t="s">
        <v>84</v>
      </c>
      <c r="AY127" s="14" t="s">
        <v>116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4" t="s">
        <v>82</v>
      </c>
      <c r="BK127" s="151">
        <f>ROUND(I127*H127,2)</f>
        <v>0</v>
      </c>
      <c r="BL127" s="14" t="s">
        <v>123</v>
      </c>
      <c r="BM127" s="150" t="s">
        <v>124</v>
      </c>
    </row>
    <row r="128" spans="1:65" s="2" customFormat="1" ht="14.45" customHeight="1">
      <c r="A128" s="29"/>
      <c r="B128" s="137"/>
      <c r="C128" s="138" t="s">
        <v>84</v>
      </c>
      <c r="D128" s="138" t="s">
        <v>119</v>
      </c>
      <c r="E128" s="139" t="s">
        <v>125</v>
      </c>
      <c r="F128" s="140" t="s">
        <v>126</v>
      </c>
      <c r="G128" s="141" t="s">
        <v>122</v>
      </c>
      <c r="H128" s="142">
        <v>2</v>
      </c>
      <c r="I128" s="143"/>
      <c r="J128" s="144">
        <f>ROUND(I128*H128,2)</f>
        <v>0</v>
      </c>
      <c r="K128" s="145"/>
      <c r="L128" s="30"/>
      <c r="M128" s="146" t="s">
        <v>1</v>
      </c>
      <c r="N128" s="147" t="s">
        <v>39</v>
      </c>
      <c r="O128" s="55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0" t="s">
        <v>123</v>
      </c>
      <c r="AT128" s="150" t="s">
        <v>119</v>
      </c>
      <c r="AU128" s="150" t="s">
        <v>84</v>
      </c>
      <c r="AY128" s="14" t="s">
        <v>116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4" t="s">
        <v>82</v>
      </c>
      <c r="BK128" s="151">
        <f>ROUND(I128*H128,2)</f>
        <v>0</v>
      </c>
      <c r="BL128" s="14" t="s">
        <v>123</v>
      </c>
      <c r="BM128" s="150" t="s">
        <v>127</v>
      </c>
    </row>
    <row r="129" spans="2:63" s="12" customFormat="1" ht="25.9" customHeight="1">
      <c r="B129" s="124"/>
      <c r="D129" s="125" t="s">
        <v>73</v>
      </c>
      <c r="E129" s="126" t="s">
        <v>128</v>
      </c>
      <c r="F129" s="126" t="s">
        <v>129</v>
      </c>
      <c r="I129" s="127"/>
      <c r="J129" s="128">
        <f>BK129</f>
        <v>0</v>
      </c>
      <c r="L129" s="124"/>
      <c r="M129" s="129"/>
      <c r="N129" s="130"/>
      <c r="O129" s="130"/>
      <c r="P129" s="131">
        <f>P130+P144+P169+P177</f>
        <v>0</v>
      </c>
      <c r="Q129" s="130"/>
      <c r="R129" s="131">
        <f>R130+R144+R169+R177</f>
        <v>3.3633999999999995</v>
      </c>
      <c r="S129" s="130"/>
      <c r="T129" s="132">
        <f>T130+T144+T169+T177</f>
        <v>4.2146</v>
      </c>
      <c r="AR129" s="125" t="s">
        <v>84</v>
      </c>
      <c r="AT129" s="133" t="s">
        <v>73</v>
      </c>
      <c r="AU129" s="133" t="s">
        <v>74</v>
      </c>
      <c r="AY129" s="125" t="s">
        <v>116</v>
      </c>
      <c r="BK129" s="134">
        <f>BK130+BK144+BK169+BK177</f>
        <v>0</v>
      </c>
    </row>
    <row r="130" spans="2:63" s="12" customFormat="1" ht="22.9" customHeight="1">
      <c r="B130" s="124"/>
      <c r="D130" s="125" t="s">
        <v>73</v>
      </c>
      <c r="E130" s="135" t="s">
        <v>130</v>
      </c>
      <c r="F130" s="135" t="s">
        <v>131</v>
      </c>
      <c r="I130" s="127"/>
      <c r="J130" s="136">
        <f>BK130</f>
        <v>0</v>
      </c>
      <c r="L130" s="124"/>
      <c r="M130" s="129"/>
      <c r="N130" s="130"/>
      <c r="O130" s="130"/>
      <c r="P130" s="131">
        <f>SUM(P131:P143)</f>
        <v>0</v>
      </c>
      <c r="Q130" s="130"/>
      <c r="R130" s="131">
        <f>SUM(R131:R143)</f>
        <v>0.06233999999999999</v>
      </c>
      <c r="S130" s="130"/>
      <c r="T130" s="132">
        <f>SUM(T131:T143)</f>
        <v>0</v>
      </c>
      <c r="AR130" s="125" t="s">
        <v>84</v>
      </c>
      <c r="AT130" s="133" t="s">
        <v>73</v>
      </c>
      <c r="AU130" s="133" t="s">
        <v>82</v>
      </c>
      <c r="AY130" s="125" t="s">
        <v>116</v>
      </c>
      <c r="BK130" s="134">
        <f>SUM(BK131:BK143)</f>
        <v>0</v>
      </c>
    </row>
    <row r="131" spans="1:65" s="2" customFormat="1" ht="24.2" customHeight="1">
      <c r="A131" s="29"/>
      <c r="B131" s="137"/>
      <c r="C131" s="138" t="s">
        <v>132</v>
      </c>
      <c r="D131" s="138" t="s">
        <v>119</v>
      </c>
      <c r="E131" s="139" t="s">
        <v>133</v>
      </c>
      <c r="F131" s="140" t="s">
        <v>134</v>
      </c>
      <c r="G131" s="141" t="s">
        <v>135</v>
      </c>
      <c r="H131" s="142">
        <v>410</v>
      </c>
      <c r="I131" s="143"/>
      <c r="J131" s="144">
        <f aca="true" t="shared" si="0" ref="J131:J143">ROUND(I131*H131,2)</f>
        <v>0</v>
      </c>
      <c r="K131" s="145"/>
      <c r="L131" s="30"/>
      <c r="M131" s="146" t="s">
        <v>1</v>
      </c>
      <c r="N131" s="147" t="s">
        <v>39</v>
      </c>
      <c r="O131" s="55"/>
      <c r="P131" s="148">
        <f aca="true" t="shared" si="1" ref="P131:P143">O131*H131</f>
        <v>0</v>
      </c>
      <c r="Q131" s="148">
        <v>0</v>
      </c>
      <c r="R131" s="148">
        <f aca="true" t="shared" si="2" ref="R131:R143">Q131*H131</f>
        <v>0</v>
      </c>
      <c r="S131" s="148">
        <v>0</v>
      </c>
      <c r="T131" s="149">
        <f aca="true" t="shared" si="3" ref="T131:T143"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0" t="s">
        <v>136</v>
      </c>
      <c r="AT131" s="150" t="s">
        <v>119</v>
      </c>
      <c r="AU131" s="150" t="s">
        <v>84</v>
      </c>
      <c r="AY131" s="14" t="s">
        <v>116</v>
      </c>
      <c r="BE131" s="151">
        <f aca="true" t="shared" si="4" ref="BE131:BE143">IF(N131="základní",J131,0)</f>
        <v>0</v>
      </c>
      <c r="BF131" s="151">
        <f aca="true" t="shared" si="5" ref="BF131:BF143">IF(N131="snížená",J131,0)</f>
        <v>0</v>
      </c>
      <c r="BG131" s="151">
        <f aca="true" t="shared" si="6" ref="BG131:BG143">IF(N131="zákl. přenesená",J131,0)</f>
        <v>0</v>
      </c>
      <c r="BH131" s="151">
        <f aca="true" t="shared" si="7" ref="BH131:BH143">IF(N131="sníž. přenesená",J131,0)</f>
        <v>0</v>
      </c>
      <c r="BI131" s="151">
        <f aca="true" t="shared" si="8" ref="BI131:BI143">IF(N131="nulová",J131,0)</f>
        <v>0</v>
      </c>
      <c r="BJ131" s="14" t="s">
        <v>82</v>
      </c>
      <c r="BK131" s="151">
        <f aca="true" t="shared" si="9" ref="BK131:BK143">ROUND(I131*H131,2)</f>
        <v>0</v>
      </c>
      <c r="BL131" s="14" t="s">
        <v>136</v>
      </c>
      <c r="BM131" s="150" t="s">
        <v>137</v>
      </c>
    </row>
    <row r="132" spans="1:65" s="2" customFormat="1" ht="24.2" customHeight="1">
      <c r="A132" s="29"/>
      <c r="B132" s="137"/>
      <c r="C132" s="152" t="s">
        <v>123</v>
      </c>
      <c r="D132" s="152" t="s">
        <v>138</v>
      </c>
      <c r="E132" s="153" t="s">
        <v>139</v>
      </c>
      <c r="F132" s="154" t="s">
        <v>140</v>
      </c>
      <c r="G132" s="155" t="s">
        <v>135</v>
      </c>
      <c r="H132" s="156">
        <v>8</v>
      </c>
      <c r="I132" s="157"/>
      <c r="J132" s="158">
        <f t="shared" si="0"/>
        <v>0</v>
      </c>
      <c r="K132" s="159"/>
      <c r="L132" s="160"/>
      <c r="M132" s="161" t="s">
        <v>1</v>
      </c>
      <c r="N132" s="162" t="s">
        <v>39</v>
      </c>
      <c r="O132" s="55"/>
      <c r="P132" s="148">
        <f t="shared" si="1"/>
        <v>0</v>
      </c>
      <c r="Q132" s="148">
        <v>3E-05</v>
      </c>
      <c r="R132" s="148">
        <f t="shared" si="2"/>
        <v>0.00024</v>
      </c>
      <c r="S132" s="148">
        <v>0</v>
      </c>
      <c r="T132" s="14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0" t="s">
        <v>141</v>
      </c>
      <c r="AT132" s="150" t="s">
        <v>138</v>
      </c>
      <c r="AU132" s="150" t="s">
        <v>84</v>
      </c>
      <c r="AY132" s="14" t="s">
        <v>116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82</v>
      </c>
      <c r="BK132" s="151">
        <f t="shared" si="9"/>
        <v>0</v>
      </c>
      <c r="BL132" s="14" t="s">
        <v>136</v>
      </c>
      <c r="BM132" s="150" t="s">
        <v>142</v>
      </c>
    </row>
    <row r="133" spans="1:65" s="2" customFormat="1" ht="24.2" customHeight="1">
      <c r="A133" s="29"/>
      <c r="B133" s="137"/>
      <c r="C133" s="152" t="s">
        <v>143</v>
      </c>
      <c r="D133" s="152" t="s">
        <v>138</v>
      </c>
      <c r="E133" s="153" t="s">
        <v>144</v>
      </c>
      <c r="F133" s="154" t="s">
        <v>145</v>
      </c>
      <c r="G133" s="155" t="s">
        <v>135</v>
      </c>
      <c r="H133" s="156">
        <v>20</v>
      </c>
      <c r="I133" s="157"/>
      <c r="J133" s="158">
        <f t="shared" si="0"/>
        <v>0</v>
      </c>
      <c r="K133" s="159"/>
      <c r="L133" s="160"/>
      <c r="M133" s="161" t="s">
        <v>1</v>
      </c>
      <c r="N133" s="162" t="s">
        <v>39</v>
      </c>
      <c r="O133" s="55"/>
      <c r="P133" s="148">
        <f t="shared" si="1"/>
        <v>0</v>
      </c>
      <c r="Q133" s="148">
        <v>4E-05</v>
      </c>
      <c r="R133" s="148">
        <f t="shared" si="2"/>
        <v>0.0008</v>
      </c>
      <c r="S133" s="148">
        <v>0</v>
      </c>
      <c r="T133" s="14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0" t="s">
        <v>141</v>
      </c>
      <c r="AT133" s="150" t="s">
        <v>138</v>
      </c>
      <c r="AU133" s="150" t="s">
        <v>84</v>
      </c>
      <c r="AY133" s="14" t="s">
        <v>116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82</v>
      </c>
      <c r="BK133" s="151">
        <f t="shared" si="9"/>
        <v>0</v>
      </c>
      <c r="BL133" s="14" t="s">
        <v>136</v>
      </c>
      <c r="BM133" s="150" t="s">
        <v>146</v>
      </c>
    </row>
    <row r="134" spans="1:65" s="2" customFormat="1" ht="24.2" customHeight="1">
      <c r="A134" s="29"/>
      <c r="B134" s="137"/>
      <c r="C134" s="152" t="s">
        <v>147</v>
      </c>
      <c r="D134" s="152" t="s">
        <v>138</v>
      </c>
      <c r="E134" s="153" t="s">
        <v>148</v>
      </c>
      <c r="F134" s="154" t="s">
        <v>149</v>
      </c>
      <c r="G134" s="155" t="s">
        <v>135</v>
      </c>
      <c r="H134" s="156">
        <v>65</v>
      </c>
      <c r="I134" s="157"/>
      <c r="J134" s="158">
        <f t="shared" si="0"/>
        <v>0</v>
      </c>
      <c r="K134" s="159"/>
      <c r="L134" s="160"/>
      <c r="M134" s="161" t="s">
        <v>1</v>
      </c>
      <c r="N134" s="162" t="s">
        <v>39</v>
      </c>
      <c r="O134" s="55"/>
      <c r="P134" s="148">
        <f t="shared" si="1"/>
        <v>0</v>
      </c>
      <c r="Q134" s="148">
        <v>4E-05</v>
      </c>
      <c r="R134" s="148">
        <f t="shared" si="2"/>
        <v>0.0026000000000000003</v>
      </c>
      <c r="S134" s="148">
        <v>0</v>
      </c>
      <c r="T134" s="14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0" t="s">
        <v>141</v>
      </c>
      <c r="AT134" s="150" t="s">
        <v>138</v>
      </c>
      <c r="AU134" s="150" t="s">
        <v>84</v>
      </c>
      <c r="AY134" s="14" t="s">
        <v>116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82</v>
      </c>
      <c r="BK134" s="151">
        <f t="shared" si="9"/>
        <v>0</v>
      </c>
      <c r="BL134" s="14" t="s">
        <v>136</v>
      </c>
      <c r="BM134" s="150" t="s">
        <v>150</v>
      </c>
    </row>
    <row r="135" spans="1:65" s="2" customFormat="1" ht="24.2" customHeight="1">
      <c r="A135" s="29"/>
      <c r="B135" s="137"/>
      <c r="C135" s="152" t="s">
        <v>151</v>
      </c>
      <c r="D135" s="152" t="s">
        <v>138</v>
      </c>
      <c r="E135" s="153" t="s">
        <v>152</v>
      </c>
      <c r="F135" s="154" t="s">
        <v>153</v>
      </c>
      <c r="G135" s="155" t="s">
        <v>135</v>
      </c>
      <c r="H135" s="156">
        <v>10</v>
      </c>
      <c r="I135" s="157"/>
      <c r="J135" s="158">
        <f t="shared" si="0"/>
        <v>0</v>
      </c>
      <c r="K135" s="159"/>
      <c r="L135" s="160"/>
      <c r="M135" s="161" t="s">
        <v>1</v>
      </c>
      <c r="N135" s="162" t="s">
        <v>39</v>
      </c>
      <c r="O135" s="55"/>
      <c r="P135" s="148">
        <f t="shared" si="1"/>
        <v>0</v>
      </c>
      <c r="Q135" s="148">
        <v>5E-05</v>
      </c>
      <c r="R135" s="148">
        <f t="shared" si="2"/>
        <v>0.0005</v>
      </c>
      <c r="S135" s="148">
        <v>0</v>
      </c>
      <c r="T135" s="14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0" t="s">
        <v>141</v>
      </c>
      <c r="AT135" s="150" t="s">
        <v>138</v>
      </c>
      <c r="AU135" s="150" t="s">
        <v>84</v>
      </c>
      <c r="AY135" s="14" t="s">
        <v>116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82</v>
      </c>
      <c r="BK135" s="151">
        <f t="shared" si="9"/>
        <v>0</v>
      </c>
      <c r="BL135" s="14" t="s">
        <v>136</v>
      </c>
      <c r="BM135" s="150" t="s">
        <v>154</v>
      </c>
    </row>
    <row r="136" spans="1:65" s="2" customFormat="1" ht="24.2" customHeight="1">
      <c r="A136" s="29"/>
      <c r="B136" s="137"/>
      <c r="C136" s="152" t="s">
        <v>155</v>
      </c>
      <c r="D136" s="152" t="s">
        <v>138</v>
      </c>
      <c r="E136" s="153" t="s">
        <v>156</v>
      </c>
      <c r="F136" s="154" t="s">
        <v>157</v>
      </c>
      <c r="G136" s="155" t="s">
        <v>135</v>
      </c>
      <c r="H136" s="156">
        <v>45</v>
      </c>
      <c r="I136" s="157"/>
      <c r="J136" s="158">
        <f t="shared" si="0"/>
        <v>0</v>
      </c>
      <c r="K136" s="159"/>
      <c r="L136" s="160"/>
      <c r="M136" s="161" t="s">
        <v>1</v>
      </c>
      <c r="N136" s="162" t="s">
        <v>39</v>
      </c>
      <c r="O136" s="55"/>
      <c r="P136" s="148">
        <f t="shared" si="1"/>
        <v>0</v>
      </c>
      <c r="Q136" s="148">
        <v>6E-05</v>
      </c>
      <c r="R136" s="148">
        <f t="shared" si="2"/>
        <v>0.0027</v>
      </c>
      <c r="S136" s="148">
        <v>0</v>
      </c>
      <c r="T136" s="14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0" t="s">
        <v>141</v>
      </c>
      <c r="AT136" s="150" t="s">
        <v>138</v>
      </c>
      <c r="AU136" s="150" t="s">
        <v>84</v>
      </c>
      <c r="AY136" s="14" t="s">
        <v>116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82</v>
      </c>
      <c r="BK136" s="151">
        <f t="shared" si="9"/>
        <v>0</v>
      </c>
      <c r="BL136" s="14" t="s">
        <v>136</v>
      </c>
      <c r="BM136" s="150" t="s">
        <v>158</v>
      </c>
    </row>
    <row r="137" spans="1:65" s="2" customFormat="1" ht="24.2" customHeight="1">
      <c r="A137" s="29"/>
      <c r="B137" s="137"/>
      <c r="C137" s="152" t="s">
        <v>159</v>
      </c>
      <c r="D137" s="152" t="s">
        <v>138</v>
      </c>
      <c r="E137" s="153" t="s">
        <v>160</v>
      </c>
      <c r="F137" s="154" t="s">
        <v>161</v>
      </c>
      <c r="G137" s="155" t="s">
        <v>135</v>
      </c>
      <c r="H137" s="156">
        <v>25</v>
      </c>
      <c r="I137" s="157"/>
      <c r="J137" s="158">
        <f t="shared" si="0"/>
        <v>0</v>
      </c>
      <c r="K137" s="159"/>
      <c r="L137" s="160"/>
      <c r="M137" s="161" t="s">
        <v>1</v>
      </c>
      <c r="N137" s="162" t="s">
        <v>39</v>
      </c>
      <c r="O137" s="55"/>
      <c r="P137" s="148">
        <f t="shared" si="1"/>
        <v>0</v>
      </c>
      <c r="Q137" s="148">
        <v>7E-05</v>
      </c>
      <c r="R137" s="148">
        <f t="shared" si="2"/>
        <v>0.0017499999999999998</v>
      </c>
      <c r="S137" s="148">
        <v>0</v>
      </c>
      <c r="T137" s="14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0" t="s">
        <v>141</v>
      </c>
      <c r="AT137" s="150" t="s">
        <v>138</v>
      </c>
      <c r="AU137" s="150" t="s">
        <v>84</v>
      </c>
      <c r="AY137" s="14" t="s">
        <v>116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82</v>
      </c>
      <c r="BK137" s="151">
        <f t="shared" si="9"/>
        <v>0</v>
      </c>
      <c r="BL137" s="14" t="s">
        <v>136</v>
      </c>
      <c r="BM137" s="150" t="s">
        <v>162</v>
      </c>
    </row>
    <row r="138" spans="1:65" s="2" customFormat="1" ht="24.2" customHeight="1">
      <c r="A138" s="29"/>
      <c r="B138" s="137"/>
      <c r="C138" s="152" t="s">
        <v>163</v>
      </c>
      <c r="D138" s="152" t="s">
        <v>138</v>
      </c>
      <c r="E138" s="153" t="s">
        <v>164</v>
      </c>
      <c r="F138" s="154" t="s">
        <v>165</v>
      </c>
      <c r="G138" s="155" t="s">
        <v>135</v>
      </c>
      <c r="H138" s="156">
        <v>55</v>
      </c>
      <c r="I138" s="157"/>
      <c r="J138" s="158">
        <f t="shared" si="0"/>
        <v>0</v>
      </c>
      <c r="K138" s="159"/>
      <c r="L138" s="160"/>
      <c r="M138" s="161" t="s">
        <v>1</v>
      </c>
      <c r="N138" s="162" t="s">
        <v>39</v>
      </c>
      <c r="O138" s="55"/>
      <c r="P138" s="148">
        <f t="shared" si="1"/>
        <v>0</v>
      </c>
      <c r="Q138" s="148">
        <v>0.00013</v>
      </c>
      <c r="R138" s="148">
        <f t="shared" si="2"/>
        <v>0.007149999999999999</v>
      </c>
      <c r="S138" s="148">
        <v>0</v>
      </c>
      <c r="T138" s="14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0" t="s">
        <v>141</v>
      </c>
      <c r="AT138" s="150" t="s">
        <v>138</v>
      </c>
      <c r="AU138" s="150" t="s">
        <v>84</v>
      </c>
      <c r="AY138" s="14" t="s">
        <v>116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82</v>
      </c>
      <c r="BK138" s="151">
        <f t="shared" si="9"/>
        <v>0</v>
      </c>
      <c r="BL138" s="14" t="s">
        <v>136</v>
      </c>
      <c r="BM138" s="150" t="s">
        <v>166</v>
      </c>
    </row>
    <row r="139" spans="1:65" s="2" customFormat="1" ht="24.2" customHeight="1">
      <c r="A139" s="29"/>
      <c r="B139" s="137"/>
      <c r="C139" s="152" t="s">
        <v>167</v>
      </c>
      <c r="D139" s="152" t="s">
        <v>138</v>
      </c>
      <c r="E139" s="153" t="s">
        <v>168</v>
      </c>
      <c r="F139" s="154" t="s">
        <v>169</v>
      </c>
      <c r="G139" s="155" t="s">
        <v>135</v>
      </c>
      <c r="H139" s="156">
        <v>72</v>
      </c>
      <c r="I139" s="157"/>
      <c r="J139" s="158">
        <f t="shared" si="0"/>
        <v>0</v>
      </c>
      <c r="K139" s="159"/>
      <c r="L139" s="160"/>
      <c r="M139" s="161" t="s">
        <v>1</v>
      </c>
      <c r="N139" s="162" t="s">
        <v>39</v>
      </c>
      <c r="O139" s="55"/>
      <c r="P139" s="148">
        <f t="shared" si="1"/>
        <v>0</v>
      </c>
      <c r="Q139" s="148">
        <v>5E-05</v>
      </c>
      <c r="R139" s="148">
        <f t="shared" si="2"/>
        <v>0.0036000000000000003</v>
      </c>
      <c r="S139" s="148">
        <v>0</v>
      </c>
      <c r="T139" s="14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0" t="s">
        <v>141</v>
      </c>
      <c r="AT139" s="150" t="s">
        <v>138</v>
      </c>
      <c r="AU139" s="150" t="s">
        <v>84</v>
      </c>
      <c r="AY139" s="14" t="s">
        <v>116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82</v>
      </c>
      <c r="BK139" s="151">
        <f t="shared" si="9"/>
        <v>0</v>
      </c>
      <c r="BL139" s="14" t="s">
        <v>136</v>
      </c>
      <c r="BM139" s="150" t="s">
        <v>170</v>
      </c>
    </row>
    <row r="140" spans="1:65" s="2" customFormat="1" ht="24.2" customHeight="1">
      <c r="A140" s="29"/>
      <c r="B140" s="137"/>
      <c r="C140" s="152" t="s">
        <v>171</v>
      </c>
      <c r="D140" s="152" t="s">
        <v>138</v>
      </c>
      <c r="E140" s="153" t="s">
        <v>172</v>
      </c>
      <c r="F140" s="154" t="s">
        <v>173</v>
      </c>
      <c r="G140" s="155" t="s">
        <v>135</v>
      </c>
      <c r="H140" s="156">
        <v>35</v>
      </c>
      <c r="I140" s="157"/>
      <c r="J140" s="158">
        <f t="shared" si="0"/>
        <v>0</v>
      </c>
      <c r="K140" s="159"/>
      <c r="L140" s="160"/>
      <c r="M140" s="161" t="s">
        <v>1</v>
      </c>
      <c r="N140" s="162" t="s">
        <v>39</v>
      </c>
      <c r="O140" s="55"/>
      <c r="P140" s="148">
        <f t="shared" si="1"/>
        <v>0</v>
      </c>
      <c r="Q140" s="148">
        <v>0.00098</v>
      </c>
      <c r="R140" s="148">
        <f t="shared" si="2"/>
        <v>0.0343</v>
      </c>
      <c r="S140" s="148">
        <v>0</v>
      </c>
      <c r="T140" s="14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0" t="s">
        <v>141</v>
      </c>
      <c r="AT140" s="150" t="s">
        <v>138</v>
      </c>
      <c r="AU140" s="150" t="s">
        <v>84</v>
      </c>
      <c r="AY140" s="14" t="s">
        <v>116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82</v>
      </c>
      <c r="BK140" s="151">
        <f t="shared" si="9"/>
        <v>0</v>
      </c>
      <c r="BL140" s="14" t="s">
        <v>136</v>
      </c>
      <c r="BM140" s="150" t="s">
        <v>174</v>
      </c>
    </row>
    <row r="141" spans="1:65" s="2" customFormat="1" ht="24.2" customHeight="1">
      <c r="A141" s="29"/>
      <c r="B141" s="137"/>
      <c r="C141" s="152" t="s">
        <v>175</v>
      </c>
      <c r="D141" s="152" t="s">
        <v>138</v>
      </c>
      <c r="E141" s="153" t="s">
        <v>176</v>
      </c>
      <c r="F141" s="154" t="s">
        <v>177</v>
      </c>
      <c r="G141" s="155" t="s">
        <v>135</v>
      </c>
      <c r="H141" s="156">
        <v>60</v>
      </c>
      <c r="I141" s="157"/>
      <c r="J141" s="158">
        <f t="shared" si="0"/>
        <v>0</v>
      </c>
      <c r="K141" s="159"/>
      <c r="L141" s="160"/>
      <c r="M141" s="161" t="s">
        <v>1</v>
      </c>
      <c r="N141" s="162" t="s">
        <v>39</v>
      </c>
      <c r="O141" s="55"/>
      <c r="P141" s="148">
        <f t="shared" si="1"/>
        <v>0</v>
      </c>
      <c r="Q141" s="148">
        <v>0.00011</v>
      </c>
      <c r="R141" s="148">
        <f t="shared" si="2"/>
        <v>0.0066</v>
      </c>
      <c r="S141" s="148">
        <v>0</v>
      </c>
      <c r="T141" s="14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0" t="s">
        <v>141</v>
      </c>
      <c r="AT141" s="150" t="s">
        <v>138</v>
      </c>
      <c r="AU141" s="150" t="s">
        <v>84</v>
      </c>
      <c r="AY141" s="14" t="s">
        <v>116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82</v>
      </c>
      <c r="BK141" s="151">
        <f t="shared" si="9"/>
        <v>0</v>
      </c>
      <c r="BL141" s="14" t="s">
        <v>136</v>
      </c>
      <c r="BM141" s="150" t="s">
        <v>178</v>
      </c>
    </row>
    <row r="142" spans="1:65" s="2" customFormat="1" ht="24.2" customHeight="1">
      <c r="A142" s="29"/>
      <c r="B142" s="137"/>
      <c r="C142" s="152" t="s">
        <v>179</v>
      </c>
      <c r="D142" s="152" t="s">
        <v>138</v>
      </c>
      <c r="E142" s="153" t="s">
        <v>180</v>
      </c>
      <c r="F142" s="154" t="s">
        <v>181</v>
      </c>
      <c r="G142" s="155" t="s">
        <v>135</v>
      </c>
      <c r="H142" s="156">
        <v>15</v>
      </c>
      <c r="I142" s="157"/>
      <c r="J142" s="158">
        <f t="shared" si="0"/>
        <v>0</v>
      </c>
      <c r="K142" s="159"/>
      <c r="L142" s="160"/>
      <c r="M142" s="161" t="s">
        <v>1</v>
      </c>
      <c r="N142" s="162" t="s">
        <v>39</v>
      </c>
      <c r="O142" s="55"/>
      <c r="P142" s="148">
        <f t="shared" si="1"/>
        <v>0</v>
      </c>
      <c r="Q142" s="148">
        <v>0.00014</v>
      </c>
      <c r="R142" s="148">
        <f t="shared" si="2"/>
        <v>0.0021</v>
      </c>
      <c r="S142" s="148">
        <v>0</v>
      </c>
      <c r="T142" s="14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0" t="s">
        <v>141</v>
      </c>
      <c r="AT142" s="150" t="s">
        <v>138</v>
      </c>
      <c r="AU142" s="150" t="s">
        <v>84</v>
      </c>
      <c r="AY142" s="14" t="s">
        <v>116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82</v>
      </c>
      <c r="BK142" s="151">
        <f t="shared" si="9"/>
        <v>0</v>
      </c>
      <c r="BL142" s="14" t="s">
        <v>136</v>
      </c>
      <c r="BM142" s="150" t="s">
        <v>182</v>
      </c>
    </row>
    <row r="143" spans="1:65" s="2" customFormat="1" ht="24.2" customHeight="1">
      <c r="A143" s="29"/>
      <c r="B143" s="137"/>
      <c r="C143" s="138" t="s">
        <v>8</v>
      </c>
      <c r="D143" s="138" t="s">
        <v>119</v>
      </c>
      <c r="E143" s="139" t="s">
        <v>183</v>
      </c>
      <c r="F143" s="140" t="s">
        <v>184</v>
      </c>
      <c r="G143" s="141" t="s">
        <v>122</v>
      </c>
      <c r="H143" s="142">
        <v>0.1</v>
      </c>
      <c r="I143" s="143"/>
      <c r="J143" s="144">
        <f t="shared" si="0"/>
        <v>0</v>
      </c>
      <c r="K143" s="145"/>
      <c r="L143" s="30"/>
      <c r="M143" s="146" t="s">
        <v>1</v>
      </c>
      <c r="N143" s="147" t="s">
        <v>39</v>
      </c>
      <c r="O143" s="55"/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0" t="s">
        <v>136</v>
      </c>
      <c r="AT143" s="150" t="s">
        <v>119</v>
      </c>
      <c r="AU143" s="150" t="s">
        <v>84</v>
      </c>
      <c r="AY143" s="14" t="s">
        <v>116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4" t="s">
        <v>82</v>
      </c>
      <c r="BK143" s="151">
        <f t="shared" si="9"/>
        <v>0</v>
      </c>
      <c r="BL143" s="14" t="s">
        <v>136</v>
      </c>
      <c r="BM143" s="150" t="s">
        <v>185</v>
      </c>
    </row>
    <row r="144" spans="2:63" s="12" customFormat="1" ht="22.9" customHeight="1">
      <c r="B144" s="124"/>
      <c r="D144" s="125" t="s">
        <v>73</v>
      </c>
      <c r="E144" s="135" t="s">
        <v>186</v>
      </c>
      <c r="F144" s="135" t="s">
        <v>187</v>
      </c>
      <c r="I144" s="127"/>
      <c r="J144" s="136">
        <f>BK144</f>
        <v>0</v>
      </c>
      <c r="L144" s="124"/>
      <c r="M144" s="129"/>
      <c r="N144" s="130"/>
      <c r="O144" s="130"/>
      <c r="P144" s="131">
        <f>SUM(P145:P168)</f>
        <v>0</v>
      </c>
      <c r="Q144" s="130"/>
      <c r="R144" s="131">
        <f>SUM(R145:R168)</f>
        <v>3.2969599999999994</v>
      </c>
      <c r="S144" s="130"/>
      <c r="T144" s="132">
        <f>SUM(T145:T168)</f>
        <v>3.3646</v>
      </c>
      <c r="AR144" s="125" t="s">
        <v>84</v>
      </c>
      <c r="AT144" s="133" t="s">
        <v>73</v>
      </c>
      <c r="AU144" s="133" t="s">
        <v>82</v>
      </c>
      <c r="AY144" s="125" t="s">
        <v>116</v>
      </c>
      <c r="BK144" s="134">
        <f>SUM(BK145:BK168)</f>
        <v>0</v>
      </c>
    </row>
    <row r="145" spans="1:65" s="2" customFormat="1" ht="24.2" customHeight="1">
      <c r="A145" s="29"/>
      <c r="B145" s="137"/>
      <c r="C145" s="138" t="s">
        <v>136</v>
      </c>
      <c r="D145" s="138" t="s">
        <v>119</v>
      </c>
      <c r="E145" s="139" t="s">
        <v>188</v>
      </c>
      <c r="F145" s="140" t="s">
        <v>189</v>
      </c>
      <c r="G145" s="141" t="s">
        <v>135</v>
      </c>
      <c r="H145" s="142">
        <v>6</v>
      </c>
      <c r="I145" s="143"/>
      <c r="J145" s="144">
        <f aca="true" t="shared" si="10" ref="J145:J168">ROUND(I145*H145,2)</f>
        <v>0</v>
      </c>
      <c r="K145" s="145"/>
      <c r="L145" s="30"/>
      <c r="M145" s="146" t="s">
        <v>1</v>
      </c>
      <c r="N145" s="147" t="s">
        <v>39</v>
      </c>
      <c r="O145" s="55"/>
      <c r="P145" s="148">
        <f aca="true" t="shared" si="11" ref="P145:P168">O145*H145</f>
        <v>0</v>
      </c>
      <c r="Q145" s="148">
        <v>0.00309</v>
      </c>
      <c r="R145" s="148">
        <f aca="true" t="shared" si="12" ref="R145:R168">Q145*H145</f>
        <v>0.01854</v>
      </c>
      <c r="S145" s="148">
        <v>0</v>
      </c>
      <c r="T145" s="149">
        <f aca="true" t="shared" si="13" ref="T145:T168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0" t="s">
        <v>136</v>
      </c>
      <c r="AT145" s="150" t="s">
        <v>119</v>
      </c>
      <c r="AU145" s="150" t="s">
        <v>84</v>
      </c>
      <c r="AY145" s="14" t="s">
        <v>116</v>
      </c>
      <c r="BE145" s="151">
        <f aca="true" t="shared" si="14" ref="BE145:BE168">IF(N145="základní",J145,0)</f>
        <v>0</v>
      </c>
      <c r="BF145" s="151">
        <f aca="true" t="shared" si="15" ref="BF145:BF168">IF(N145="snížená",J145,0)</f>
        <v>0</v>
      </c>
      <c r="BG145" s="151">
        <f aca="true" t="shared" si="16" ref="BG145:BG168">IF(N145="zákl. přenesená",J145,0)</f>
        <v>0</v>
      </c>
      <c r="BH145" s="151">
        <f aca="true" t="shared" si="17" ref="BH145:BH168">IF(N145="sníž. přenesená",J145,0)</f>
        <v>0</v>
      </c>
      <c r="BI145" s="151">
        <f aca="true" t="shared" si="18" ref="BI145:BI168">IF(N145="nulová",J145,0)</f>
        <v>0</v>
      </c>
      <c r="BJ145" s="14" t="s">
        <v>82</v>
      </c>
      <c r="BK145" s="151">
        <f aca="true" t="shared" si="19" ref="BK145:BK168">ROUND(I145*H145,2)</f>
        <v>0</v>
      </c>
      <c r="BL145" s="14" t="s">
        <v>136</v>
      </c>
      <c r="BM145" s="150" t="s">
        <v>190</v>
      </c>
    </row>
    <row r="146" spans="1:65" s="2" customFormat="1" ht="24.2" customHeight="1">
      <c r="A146" s="29"/>
      <c r="B146" s="137"/>
      <c r="C146" s="138" t="s">
        <v>191</v>
      </c>
      <c r="D146" s="138" t="s">
        <v>119</v>
      </c>
      <c r="E146" s="139" t="s">
        <v>192</v>
      </c>
      <c r="F146" s="140" t="s">
        <v>193</v>
      </c>
      <c r="G146" s="141" t="s">
        <v>135</v>
      </c>
      <c r="H146" s="142">
        <v>60</v>
      </c>
      <c r="I146" s="143"/>
      <c r="J146" s="144">
        <f t="shared" si="10"/>
        <v>0</v>
      </c>
      <c r="K146" s="145"/>
      <c r="L146" s="30"/>
      <c r="M146" s="146" t="s">
        <v>1</v>
      </c>
      <c r="N146" s="147" t="s">
        <v>39</v>
      </c>
      <c r="O146" s="55"/>
      <c r="P146" s="148">
        <f t="shared" si="11"/>
        <v>0</v>
      </c>
      <c r="Q146" s="148">
        <v>0.00451</v>
      </c>
      <c r="R146" s="148">
        <f t="shared" si="12"/>
        <v>0.2706</v>
      </c>
      <c r="S146" s="148">
        <v>0</v>
      </c>
      <c r="T146" s="14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0" t="s">
        <v>136</v>
      </c>
      <c r="AT146" s="150" t="s">
        <v>119</v>
      </c>
      <c r="AU146" s="150" t="s">
        <v>84</v>
      </c>
      <c r="AY146" s="14" t="s">
        <v>116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4" t="s">
        <v>82</v>
      </c>
      <c r="BK146" s="151">
        <f t="shared" si="19"/>
        <v>0</v>
      </c>
      <c r="BL146" s="14" t="s">
        <v>136</v>
      </c>
      <c r="BM146" s="150" t="s">
        <v>194</v>
      </c>
    </row>
    <row r="147" spans="1:65" s="2" customFormat="1" ht="24.2" customHeight="1">
      <c r="A147" s="29"/>
      <c r="B147" s="137"/>
      <c r="C147" s="138" t="s">
        <v>195</v>
      </c>
      <c r="D147" s="138" t="s">
        <v>119</v>
      </c>
      <c r="E147" s="139" t="s">
        <v>196</v>
      </c>
      <c r="F147" s="140" t="s">
        <v>197</v>
      </c>
      <c r="G147" s="141" t="s">
        <v>135</v>
      </c>
      <c r="H147" s="142">
        <v>55</v>
      </c>
      <c r="I147" s="143"/>
      <c r="J147" s="144">
        <f t="shared" si="10"/>
        <v>0</v>
      </c>
      <c r="K147" s="145"/>
      <c r="L147" s="30"/>
      <c r="M147" s="146" t="s">
        <v>1</v>
      </c>
      <c r="N147" s="147" t="s">
        <v>39</v>
      </c>
      <c r="O147" s="55"/>
      <c r="P147" s="148">
        <f t="shared" si="11"/>
        <v>0</v>
      </c>
      <c r="Q147" s="148">
        <v>0.00518</v>
      </c>
      <c r="R147" s="148">
        <f t="shared" si="12"/>
        <v>0.2849</v>
      </c>
      <c r="S147" s="148">
        <v>0</v>
      </c>
      <c r="T147" s="14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0" t="s">
        <v>136</v>
      </c>
      <c r="AT147" s="150" t="s">
        <v>119</v>
      </c>
      <c r="AU147" s="150" t="s">
        <v>84</v>
      </c>
      <c r="AY147" s="14" t="s">
        <v>116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4" t="s">
        <v>82</v>
      </c>
      <c r="BK147" s="151">
        <f t="shared" si="19"/>
        <v>0</v>
      </c>
      <c r="BL147" s="14" t="s">
        <v>136</v>
      </c>
      <c r="BM147" s="150" t="s">
        <v>198</v>
      </c>
    </row>
    <row r="148" spans="1:65" s="2" customFormat="1" ht="24.2" customHeight="1">
      <c r="A148" s="29"/>
      <c r="B148" s="137"/>
      <c r="C148" s="138" t="s">
        <v>199</v>
      </c>
      <c r="D148" s="138" t="s">
        <v>119</v>
      </c>
      <c r="E148" s="139" t="s">
        <v>200</v>
      </c>
      <c r="F148" s="140" t="s">
        <v>201</v>
      </c>
      <c r="G148" s="141" t="s">
        <v>135</v>
      </c>
      <c r="H148" s="142">
        <v>30</v>
      </c>
      <c r="I148" s="143"/>
      <c r="J148" s="144">
        <f t="shared" si="10"/>
        <v>0</v>
      </c>
      <c r="K148" s="145"/>
      <c r="L148" s="30"/>
      <c r="M148" s="146" t="s">
        <v>1</v>
      </c>
      <c r="N148" s="147" t="s">
        <v>39</v>
      </c>
      <c r="O148" s="55"/>
      <c r="P148" s="148">
        <f t="shared" si="11"/>
        <v>0</v>
      </c>
      <c r="Q148" s="148">
        <v>0.0064</v>
      </c>
      <c r="R148" s="148">
        <f t="shared" si="12"/>
        <v>0.192</v>
      </c>
      <c r="S148" s="148">
        <v>0</v>
      </c>
      <c r="T148" s="14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0" t="s">
        <v>136</v>
      </c>
      <c r="AT148" s="150" t="s">
        <v>119</v>
      </c>
      <c r="AU148" s="150" t="s">
        <v>84</v>
      </c>
      <c r="AY148" s="14" t="s">
        <v>116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4" t="s">
        <v>82</v>
      </c>
      <c r="BK148" s="151">
        <f t="shared" si="19"/>
        <v>0</v>
      </c>
      <c r="BL148" s="14" t="s">
        <v>136</v>
      </c>
      <c r="BM148" s="150" t="s">
        <v>202</v>
      </c>
    </row>
    <row r="149" spans="1:65" s="2" customFormat="1" ht="24.2" customHeight="1">
      <c r="A149" s="29"/>
      <c r="B149" s="137"/>
      <c r="C149" s="138" t="s">
        <v>203</v>
      </c>
      <c r="D149" s="138" t="s">
        <v>119</v>
      </c>
      <c r="E149" s="139" t="s">
        <v>204</v>
      </c>
      <c r="F149" s="140" t="s">
        <v>205</v>
      </c>
      <c r="G149" s="141" t="s">
        <v>135</v>
      </c>
      <c r="H149" s="142">
        <v>330</v>
      </c>
      <c r="I149" s="143"/>
      <c r="J149" s="144">
        <f t="shared" si="10"/>
        <v>0</v>
      </c>
      <c r="K149" s="145"/>
      <c r="L149" s="30"/>
      <c r="M149" s="146" t="s">
        <v>1</v>
      </c>
      <c r="N149" s="147" t="s">
        <v>39</v>
      </c>
      <c r="O149" s="55"/>
      <c r="P149" s="148">
        <f t="shared" si="11"/>
        <v>0</v>
      </c>
      <c r="Q149" s="148">
        <v>0</v>
      </c>
      <c r="R149" s="148">
        <f t="shared" si="12"/>
        <v>0</v>
      </c>
      <c r="S149" s="148">
        <v>0.0067</v>
      </c>
      <c r="T149" s="149">
        <f t="shared" si="13"/>
        <v>2.211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0" t="s">
        <v>136</v>
      </c>
      <c r="AT149" s="150" t="s">
        <v>119</v>
      </c>
      <c r="AU149" s="150" t="s">
        <v>84</v>
      </c>
      <c r="AY149" s="14" t="s">
        <v>116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82</v>
      </c>
      <c r="BK149" s="151">
        <f t="shared" si="19"/>
        <v>0</v>
      </c>
      <c r="BL149" s="14" t="s">
        <v>136</v>
      </c>
      <c r="BM149" s="150" t="s">
        <v>206</v>
      </c>
    </row>
    <row r="150" spans="1:65" s="2" customFormat="1" ht="24.2" customHeight="1">
      <c r="A150" s="29"/>
      <c r="B150" s="137"/>
      <c r="C150" s="138" t="s">
        <v>7</v>
      </c>
      <c r="D150" s="138" t="s">
        <v>119</v>
      </c>
      <c r="E150" s="139" t="s">
        <v>207</v>
      </c>
      <c r="F150" s="140" t="s">
        <v>208</v>
      </c>
      <c r="G150" s="141" t="s">
        <v>135</v>
      </c>
      <c r="H150" s="142">
        <v>80</v>
      </c>
      <c r="I150" s="143"/>
      <c r="J150" s="144">
        <f t="shared" si="10"/>
        <v>0</v>
      </c>
      <c r="K150" s="145"/>
      <c r="L150" s="30"/>
      <c r="M150" s="146" t="s">
        <v>1</v>
      </c>
      <c r="N150" s="147" t="s">
        <v>39</v>
      </c>
      <c r="O150" s="55"/>
      <c r="P150" s="148">
        <f t="shared" si="11"/>
        <v>0</v>
      </c>
      <c r="Q150" s="148">
        <v>0</v>
      </c>
      <c r="R150" s="148">
        <f t="shared" si="12"/>
        <v>0</v>
      </c>
      <c r="S150" s="148">
        <v>0.01442</v>
      </c>
      <c r="T150" s="149">
        <f t="shared" si="13"/>
        <v>1.1536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0" t="s">
        <v>136</v>
      </c>
      <c r="AT150" s="150" t="s">
        <v>119</v>
      </c>
      <c r="AU150" s="150" t="s">
        <v>84</v>
      </c>
      <c r="AY150" s="14" t="s">
        <v>116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4" t="s">
        <v>82</v>
      </c>
      <c r="BK150" s="151">
        <f t="shared" si="19"/>
        <v>0</v>
      </c>
      <c r="BL150" s="14" t="s">
        <v>136</v>
      </c>
      <c r="BM150" s="150" t="s">
        <v>209</v>
      </c>
    </row>
    <row r="151" spans="1:65" s="2" customFormat="1" ht="24.2" customHeight="1">
      <c r="A151" s="29"/>
      <c r="B151" s="137"/>
      <c r="C151" s="138" t="s">
        <v>210</v>
      </c>
      <c r="D151" s="138" t="s">
        <v>119</v>
      </c>
      <c r="E151" s="139" t="s">
        <v>211</v>
      </c>
      <c r="F151" s="140" t="s">
        <v>212</v>
      </c>
      <c r="G151" s="141" t="s">
        <v>135</v>
      </c>
      <c r="H151" s="142">
        <v>80</v>
      </c>
      <c r="I151" s="143"/>
      <c r="J151" s="144">
        <f t="shared" si="10"/>
        <v>0</v>
      </c>
      <c r="K151" s="145"/>
      <c r="L151" s="30"/>
      <c r="M151" s="146" t="s">
        <v>1</v>
      </c>
      <c r="N151" s="147" t="s">
        <v>39</v>
      </c>
      <c r="O151" s="55"/>
      <c r="P151" s="148">
        <f t="shared" si="11"/>
        <v>0</v>
      </c>
      <c r="Q151" s="148">
        <v>0.00116</v>
      </c>
      <c r="R151" s="148">
        <f t="shared" si="12"/>
        <v>0.0928</v>
      </c>
      <c r="S151" s="148">
        <v>0</v>
      </c>
      <c r="T151" s="14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0" t="s">
        <v>136</v>
      </c>
      <c r="AT151" s="150" t="s">
        <v>119</v>
      </c>
      <c r="AU151" s="150" t="s">
        <v>84</v>
      </c>
      <c r="AY151" s="14" t="s">
        <v>116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4" t="s">
        <v>82</v>
      </c>
      <c r="BK151" s="151">
        <f t="shared" si="19"/>
        <v>0</v>
      </c>
      <c r="BL151" s="14" t="s">
        <v>136</v>
      </c>
      <c r="BM151" s="150" t="s">
        <v>213</v>
      </c>
    </row>
    <row r="152" spans="1:65" s="2" customFormat="1" ht="24.2" customHeight="1">
      <c r="A152" s="29"/>
      <c r="B152" s="137"/>
      <c r="C152" s="138" t="s">
        <v>214</v>
      </c>
      <c r="D152" s="138" t="s">
        <v>119</v>
      </c>
      <c r="E152" s="139" t="s">
        <v>215</v>
      </c>
      <c r="F152" s="140" t="s">
        <v>216</v>
      </c>
      <c r="G152" s="141" t="s">
        <v>135</v>
      </c>
      <c r="H152" s="142">
        <v>55</v>
      </c>
      <c r="I152" s="143"/>
      <c r="J152" s="144">
        <f t="shared" si="10"/>
        <v>0</v>
      </c>
      <c r="K152" s="145"/>
      <c r="L152" s="30"/>
      <c r="M152" s="146" t="s">
        <v>1</v>
      </c>
      <c r="N152" s="147" t="s">
        <v>39</v>
      </c>
      <c r="O152" s="55"/>
      <c r="P152" s="148">
        <f t="shared" si="11"/>
        <v>0</v>
      </c>
      <c r="Q152" s="148">
        <v>0.00144</v>
      </c>
      <c r="R152" s="148">
        <f t="shared" si="12"/>
        <v>0.0792</v>
      </c>
      <c r="S152" s="148">
        <v>0</v>
      </c>
      <c r="T152" s="14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0" t="s">
        <v>136</v>
      </c>
      <c r="AT152" s="150" t="s">
        <v>119</v>
      </c>
      <c r="AU152" s="150" t="s">
        <v>84</v>
      </c>
      <c r="AY152" s="14" t="s">
        <v>116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4" t="s">
        <v>82</v>
      </c>
      <c r="BK152" s="151">
        <f t="shared" si="19"/>
        <v>0</v>
      </c>
      <c r="BL152" s="14" t="s">
        <v>136</v>
      </c>
      <c r="BM152" s="150" t="s">
        <v>217</v>
      </c>
    </row>
    <row r="153" spans="1:65" s="2" customFormat="1" ht="24.2" customHeight="1">
      <c r="A153" s="29"/>
      <c r="B153" s="137"/>
      <c r="C153" s="138" t="s">
        <v>218</v>
      </c>
      <c r="D153" s="138" t="s">
        <v>119</v>
      </c>
      <c r="E153" s="139" t="s">
        <v>219</v>
      </c>
      <c r="F153" s="140" t="s">
        <v>220</v>
      </c>
      <c r="G153" s="141" t="s">
        <v>135</v>
      </c>
      <c r="H153" s="142">
        <v>125</v>
      </c>
      <c r="I153" s="143"/>
      <c r="J153" s="144">
        <f t="shared" si="10"/>
        <v>0</v>
      </c>
      <c r="K153" s="145"/>
      <c r="L153" s="30"/>
      <c r="M153" s="146" t="s">
        <v>1</v>
      </c>
      <c r="N153" s="147" t="s">
        <v>39</v>
      </c>
      <c r="O153" s="55"/>
      <c r="P153" s="148">
        <f t="shared" si="11"/>
        <v>0</v>
      </c>
      <c r="Q153" s="148">
        <v>0.00281</v>
      </c>
      <c r="R153" s="148">
        <f t="shared" si="12"/>
        <v>0.35125</v>
      </c>
      <c r="S153" s="148">
        <v>0</v>
      </c>
      <c r="T153" s="14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0" t="s">
        <v>136</v>
      </c>
      <c r="AT153" s="150" t="s">
        <v>119</v>
      </c>
      <c r="AU153" s="150" t="s">
        <v>84</v>
      </c>
      <c r="AY153" s="14" t="s">
        <v>116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4" t="s">
        <v>82</v>
      </c>
      <c r="BK153" s="151">
        <f t="shared" si="19"/>
        <v>0</v>
      </c>
      <c r="BL153" s="14" t="s">
        <v>136</v>
      </c>
      <c r="BM153" s="150" t="s">
        <v>221</v>
      </c>
    </row>
    <row r="154" spans="1:65" s="2" customFormat="1" ht="24.2" customHeight="1">
      <c r="A154" s="29"/>
      <c r="B154" s="137"/>
      <c r="C154" s="138" t="s">
        <v>222</v>
      </c>
      <c r="D154" s="138" t="s">
        <v>119</v>
      </c>
      <c r="E154" s="139" t="s">
        <v>223</v>
      </c>
      <c r="F154" s="140" t="s">
        <v>224</v>
      </c>
      <c r="G154" s="141" t="s">
        <v>135</v>
      </c>
      <c r="H154" s="142">
        <v>25</v>
      </c>
      <c r="I154" s="143"/>
      <c r="J154" s="144">
        <f t="shared" si="10"/>
        <v>0</v>
      </c>
      <c r="K154" s="145"/>
      <c r="L154" s="30"/>
      <c r="M154" s="146" t="s">
        <v>1</v>
      </c>
      <c r="N154" s="147" t="s">
        <v>39</v>
      </c>
      <c r="O154" s="55"/>
      <c r="P154" s="148">
        <f t="shared" si="11"/>
        <v>0</v>
      </c>
      <c r="Q154" s="148">
        <v>0.00362</v>
      </c>
      <c r="R154" s="148">
        <f t="shared" si="12"/>
        <v>0.0905</v>
      </c>
      <c r="S154" s="148">
        <v>0</v>
      </c>
      <c r="T154" s="14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0" t="s">
        <v>136</v>
      </c>
      <c r="AT154" s="150" t="s">
        <v>119</v>
      </c>
      <c r="AU154" s="150" t="s">
        <v>84</v>
      </c>
      <c r="AY154" s="14" t="s">
        <v>116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4" t="s">
        <v>82</v>
      </c>
      <c r="BK154" s="151">
        <f t="shared" si="19"/>
        <v>0</v>
      </c>
      <c r="BL154" s="14" t="s">
        <v>136</v>
      </c>
      <c r="BM154" s="150" t="s">
        <v>225</v>
      </c>
    </row>
    <row r="155" spans="1:65" s="2" customFormat="1" ht="24.2" customHeight="1">
      <c r="A155" s="29"/>
      <c r="B155" s="137"/>
      <c r="C155" s="138" t="s">
        <v>226</v>
      </c>
      <c r="D155" s="138" t="s">
        <v>119</v>
      </c>
      <c r="E155" s="139" t="s">
        <v>227</v>
      </c>
      <c r="F155" s="140" t="s">
        <v>228</v>
      </c>
      <c r="G155" s="141" t="s">
        <v>135</v>
      </c>
      <c r="H155" s="142">
        <v>45</v>
      </c>
      <c r="I155" s="143"/>
      <c r="J155" s="144">
        <f t="shared" si="10"/>
        <v>0</v>
      </c>
      <c r="K155" s="145"/>
      <c r="L155" s="30"/>
      <c r="M155" s="146" t="s">
        <v>1</v>
      </c>
      <c r="N155" s="147" t="s">
        <v>39</v>
      </c>
      <c r="O155" s="55"/>
      <c r="P155" s="148">
        <f t="shared" si="11"/>
        <v>0</v>
      </c>
      <c r="Q155" s="148">
        <v>0.0061</v>
      </c>
      <c r="R155" s="148">
        <f t="shared" si="12"/>
        <v>0.2745</v>
      </c>
      <c r="S155" s="148">
        <v>0</v>
      </c>
      <c r="T155" s="14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0" t="s">
        <v>136</v>
      </c>
      <c r="AT155" s="150" t="s">
        <v>119</v>
      </c>
      <c r="AU155" s="150" t="s">
        <v>84</v>
      </c>
      <c r="AY155" s="14" t="s">
        <v>116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4" t="s">
        <v>82</v>
      </c>
      <c r="BK155" s="151">
        <f t="shared" si="19"/>
        <v>0</v>
      </c>
      <c r="BL155" s="14" t="s">
        <v>136</v>
      </c>
      <c r="BM155" s="150" t="s">
        <v>229</v>
      </c>
    </row>
    <row r="156" spans="1:65" s="2" customFormat="1" ht="24.2" customHeight="1">
      <c r="A156" s="29"/>
      <c r="B156" s="137"/>
      <c r="C156" s="138" t="s">
        <v>230</v>
      </c>
      <c r="D156" s="138" t="s">
        <v>119</v>
      </c>
      <c r="E156" s="139" t="s">
        <v>231</v>
      </c>
      <c r="F156" s="140" t="s">
        <v>232</v>
      </c>
      <c r="G156" s="141" t="s">
        <v>135</v>
      </c>
      <c r="H156" s="142">
        <v>25</v>
      </c>
      <c r="I156" s="143"/>
      <c r="J156" s="144">
        <f t="shared" si="10"/>
        <v>0</v>
      </c>
      <c r="K156" s="145"/>
      <c r="L156" s="30"/>
      <c r="M156" s="146" t="s">
        <v>1</v>
      </c>
      <c r="N156" s="147" t="s">
        <v>39</v>
      </c>
      <c r="O156" s="55"/>
      <c r="P156" s="148">
        <f t="shared" si="11"/>
        <v>0</v>
      </c>
      <c r="Q156" s="148">
        <v>0.01446</v>
      </c>
      <c r="R156" s="148">
        <f t="shared" si="12"/>
        <v>0.36150000000000004</v>
      </c>
      <c r="S156" s="148">
        <v>0</v>
      </c>
      <c r="T156" s="14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0" t="s">
        <v>136</v>
      </c>
      <c r="AT156" s="150" t="s">
        <v>119</v>
      </c>
      <c r="AU156" s="150" t="s">
        <v>84</v>
      </c>
      <c r="AY156" s="14" t="s">
        <v>116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4" t="s">
        <v>82</v>
      </c>
      <c r="BK156" s="151">
        <f t="shared" si="19"/>
        <v>0</v>
      </c>
      <c r="BL156" s="14" t="s">
        <v>136</v>
      </c>
      <c r="BM156" s="150" t="s">
        <v>233</v>
      </c>
    </row>
    <row r="157" spans="1:65" s="2" customFormat="1" ht="24.2" customHeight="1">
      <c r="A157" s="29"/>
      <c r="B157" s="137"/>
      <c r="C157" s="138" t="s">
        <v>234</v>
      </c>
      <c r="D157" s="138" t="s">
        <v>119</v>
      </c>
      <c r="E157" s="139" t="s">
        <v>235</v>
      </c>
      <c r="F157" s="140" t="s">
        <v>236</v>
      </c>
      <c r="G157" s="141" t="s">
        <v>135</v>
      </c>
      <c r="H157" s="142">
        <v>55</v>
      </c>
      <c r="I157" s="143"/>
      <c r="J157" s="144">
        <f t="shared" si="10"/>
        <v>0</v>
      </c>
      <c r="K157" s="145"/>
      <c r="L157" s="30"/>
      <c r="M157" s="146" t="s">
        <v>1</v>
      </c>
      <c r="N157" s="147" t="s">
        <v>39</v>
      </c>
      <c r="O157" s="55"/>
      <c r="P157" s="148">
        <f t="shared" si="11"/>
        <v>0</v>
      </c>
      <c r="Q157" s="148">
        <v>0.02241</v>
      </c>
      <c r="R157" s="148">
        <f t="shared" si="12"/>
        <v>1.23255</v>
      </c>
      <c r="S157" s="148">
        <v>0</v>
      </c>
      <c r="T157" s="14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0" t="s">
        <v>136</v>
      </c>
      <c r="AT157" s="150" t="s">
        <v>119</v>
      </c>
      <c r="AU157" s="150" t="s">
        <v>84</v>
      </c>
      <c r="AY157" s="14" t="s">
        <v>116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4" t="s">
        <v>82</v>
      </c>
      <c r="BK157" s="151">
        <f t="shared" si="19"/>
        <v>0</v>
      </c>
      <c r="BL157" s="14" t="s">
        <v>136</v>
      </c>
      <c r="BM157" s="150" t="s">
        <v>237</v>
      </c>
    </row>
    <row r="158" spans="1:65" s="2" customFormat="1" ht="14.45" customHeight="1">
      <c r="A158" s="29"/>
      <c r="B158" s="137"/>
      <c r="C158" s="152" t="s">
        <v>238</v>
      </c>
      <c r="D158" s="152" t="s">
        <v>138</v>
      </c>
      <c r="E158" s="153" t="s">
        <v>239</v>
      </c>
      <c r="F158" s="154" t="s">
        <v>240</v>
      </c>
      <c r="G158" s="155" t="s">
        <v>241</v>
      </c>
      <c r="H158" s="156">
        <v>4</v>
      </c>
      <c r="I158" s="157"/>
      <c r="J158" s="158">
        <f t="shared" si="10"/>
        <v>0</v>
      </c>
      <c r="K158" s="159"/>
      <c r="L158" s="160"/>
      <c r="M158" s="161" t="s">
        <v>1</v>
      </c>
      <c r="N158" s="162" t="s">
        <v>39</v>
      </c>
      <c r="O158" s="55"/>
      <c r="P158" s="148">
        <f t="shared" si="11"/>
        <v>0</v>
      </c>
      <c r="Q158" s="148">
        <v>0.00025</v>
      </c>
      <c r="R158" s="148">
        <f t="shared" si="12"/>
        <v>0.001</v>
      </c>
      <c r="S158" s="148">
        <v>0</v>
      </c>
      <c r="T158" s="14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0" t="s">
        <v>141</v>
      </c>
      <c r="AT158" s="150" t="s">
        <v>138</v>
      </c>
      <c r="AU158" s="150" t="s">
        <v>84</v>
      </c>
      <c r="AY158" s="14" t="s">
        <v>116</v>
      </c>
      <c r="BE158" s="151">
        <f t="shared" si="14"/>
        <v>0</v>
      </c>
      <c r="BF158" s="151">
        <f t="shared" si="15"/>
        <v>0</v>
      </c>
      <c r="BG158" s="151">
        <f t="shared" si="16"/>
        <v>0</v>
      </c>
      <c r="BH158" s="151">
        <f t="shared" si="17"/>
        <v>0</v>
      </c>
      <c r="BI158" s="151">
        <f t="shared" si="18"/>
        <v>0</v>
      </c>
      <c r="BJ158" s="14" t="s">
        <v>82</v>
      </c>
      <c r="BK158" s="151">
        <f t="shared" si="19"/>
        <v>0</v>
      </c>
      <c r="BL158" s="14" t="s">
        <v>136</v>
      </c>
      <c r="BM158" s="150" t="s">
        <v>242</v>
      </c>
    </row>
    <row r="159" spans="1:65" s="2" customFormat="1" ht="14.45" customHeight="1">
      <c r="A159" s="29"/>
      <c r="B159" s="137"/>
      <c r="C159" s="152" t="s">
        <v>243</v>
      </c>
      <c r="D159" s="152" t="s">
        <v>138</v>
      </c>
      <c r="E159" s="153" t="s">
        <v>244</v>
      </c>
      <c r="F159" s="154" t="s">
        <v>245</v>
      </c>
      <c r="G159" s="155" t="s">
        <v>241</v>
      </c>
      <c r="H159" s="156">
        <v>1</v>
      </c>
      <c r="I159" s="157"/>
      <c r="J159" s="158">
        <f t="shared" si="10"/>
        <v>0</v>
      </c>
      <c r="K159" s="159"/>
      <c r="L159" s="160"/>
      <c r="M159" s="161" t="s">
        <v>1</v>
      </c>
      <c r="N159" s="162" t="s">
        <v>39</v>
      </c>
      <c r="O159" s="55"/>
      <c r="P159" s="148">
        <f t="shared" si="11"/>
        <v>0</v>
      </c>
      <c r="Q159" s="148">
        <v>0.00046</v>
      </c>
      <c r="R159" s="148">
        <f t="shared" si="12"/>
        <v>0.00046</v>
      </c>
      <c r="S159" s="148">
        <v>0</v>
      </c>
      <c r="T159" s="14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0" t="s">
        <v>141</v>
      </c>
      <c r="AT159" s="150" t="s">
        <v>138</v>
      </c>
      <c r="AU159" s="150" t="s">
        <v>84</v>
      </c>
      <c r="AY159" s="14" t="s">
        <v>116</v>
      </c>
      <c r="BE159" s="151">
        <f t="shared" si="14"/>
        <v>0</v>
      </c>
      <c r="BF159" s="151">
        <f t="shared" si="15"/>
        <v>0</v>
      </c>
      <c r="BG159" s="151">
        <f t="shared" si="16"/>
        <v>0</v>
      </c>
      <c r="BH159" s="151">
        <f t="shared" si="17"/>
        <v>0</v>
      </c>
      <c r="BI159" s="151">
        <f t="shared" si="18"/>
        <v>0</v>
      </c>
      <c r="BJ159" s="14" t="s">
        <v>82</v>
      </c>
      <c r="BK159" s="151">
        <f t="shared" si="19"/>
        <v>0</v>
      </c>
      <c r="BL159" s="14" t="s">
        <v>136</v>
      </c>
      <c r="BM159" s="150" t="s">
        <v>246</v>
      </c>
    </row>
    <row r="160" spans="1:65" s="2" customFormat="1" ht="14.45" customHeight="1">
      <c r="A160" s="29"/>
      <c r="B160" s="137"/>
      <c r="C160" s="152" t="s">
        <v>247</v>
      </c>
      <c r="D160" s="152" t="s">
        <v>138</v>
      </c>
      <c r="E160" s="153" t="s">
        <v>248</v>
      </c>
      <c r="F160" s="154" t="s">
        <v>249</v>
      </c>
      <c r="G160" s="155" t="s">
        <v>241</v>
      </c>
      <c r="H160" s="156">
        <v>4</v>
      </c>
      <c r="I160" s="157"/>
      <c r="J160" s="158">
        <f t="shared" si="10"/>
        <v>0</v>
      </c>
      <c r="K160" s="159"/>
      <c r="L160" s="160"/>
      <c r="M160" s="161" t="s">
        <v>1</v>
      </c>
      <c r="N160" s="162" t="s">
        <v>39</v>
      </c>
      <c r="O160" s="55"/>
      <c r="P160" s="148">
        <f t="shared" si="11"/>
        <v>0</v>
      </c>
      <c r="Q160" s="148">
        <v>0.00073</v>
      </c>
      <c r="R160" s="148">
        <f t="shared" si="12"/>
        <v>0.00292</v>
      </c>
      <c r="S160" s="148">
        <v>0</v>
      </c>
      <c r="T160" s="14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0" t="s">
        <v>141</v>
      </c>
      <c r="AT160" s="150" t="s">
        <v>138</v>
      </c>
      <c r="AU160" s="150" t="s">
        <v>84</v>
      </c>
      <c r="AY160" s="14" t="s">
        <v>116</v>
      </c>
      <c r="BE160" s="151">
        <f t="shared" si="14"/>
        <v>0</v>
      </c>
      <c r="BF160" s="151">
        <f t="shared" si="15"/>
        <v>0</v>
      </c>
      <c r="BG160" s="151">
        <f t="shared" si="16"/>
        <v>0</v>
      </c>
      <c r="BH160" s="151">
        <f t="shared" si="17"/>
        <v>0</v>
      </c>
      <c r="BI160" s="151">
        <f t="shared" si="18"/>
        <v>0</v>
      </c>
      <c r="BJ160" s="14" t="s">
        <v>82</v>
      </c>
      <c r="BK160" s="151">
        <f t="shared" si="19"/>
        <v>0</v>
      </c>
      <c r="BL160" s="14" t="s">
        <v>136</v>
      </c>
      <c r="BM160" s="150" t="s">
        <v>250</v>
      </c>
    </row>
    <row r="161" spans="1:65" s="2" customFormat="1" ht="24.2" customHeight="1">
      <c r="A161" s="29"/>
      <c r="B161" s="137"/>
      <c r="C161" s="138" t="s">
        <v>141</v>
      </c>
      <c r="D161" s="138" t="s">
        <v>119</v>
      </c>
      <c r="E161" s="139" t="s">
        <v>251</v>
      </c>
      <c r="F161" s="140" t="s">
        <v>252</v>
      </c>
      <c r="G161" s="141" t="s">
        <v>241</v>
      </c>
      <c r="H161" s="142">
        <v>36</v>
      </c>
      <c r="I161" s="143"/>
      <c r="J161" s="144">
        <f t="shared" si="10"/>
        <v>0</v>
      </c>
      <c r="K161" s="145"/>
      <c r="L161" s="30"/>
      <c r="M161" s="146" t="s">
        <v>1</v>
      </c>
      <c r="N161" s="147" t="s">
        <v>39</v>
      </c>
      <c r="O161" s="55"/>
      <c r="P161" s="148">
        <f t="shared" si="11"/>
        <v>0</v>
      </c>
      <c r="Q161" s="148">
        <v>0.00022</v>
      </c>
      <c r="R161" s="148">
        <f t="shared" si="12"/>
        <v>0.00792</v>
      </c>
      <c r="S161" s="148">
        <v>0</v>
      </c>
      <c r="T161" s="14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0" t="s">
        <v>136</v>
      </c>
      <c r="AT161" s="150" t="s">
        <v>119</v>
      </c>
      <c r="AU161" s="150" t="s">
        <v>84</v>
      </c>
      <c r="AY161" s="14" t="s">
        <v>116</v>
      </c>
      <c r="BE161" s="151">
        <f t="shared" si="14"/>
        <v>0</v>
      </c>
      <c r="BF161" s="151">
        <f t="shared" si="15"/>
        <v>0</v>
      </c>
      <c r="BG161" s="151">
        <f t="shared" si="16"/>
        <v>0</v>
      </c>
      <c r="BH161" s="151">
        <f t="shared" si="17"/>
        <v>0</v>
      </c>
      <c r="BI161" s="151">
        <f t="shared" si="18"/>
        <v>0</v>
      </c>
      <c r="BJ161" s="14" t="s">
        <v>82</v>
      </c>
      <c r="BK161" s="151">
        <f t="shared" si="19"/>
        <v>0</v>
      </c>
      <c r="BL161" s="14" t="s">
        <v>136</v>
      </c>
      <c r="BM161" s="150" t="s">
        <v>253</v>
      </c>
    </row>
    <row r="162" spans="1:65" s="2" customFormat="1" ht="24.2" customHeight="1">
      <c r="A162" s="29"/>
      <c r="B162" s="137"/>
      <c r="C162" s="138" t="s">
        <v>254</v>
      </c>
      <c r="D162" s="138" t="s">
        <v>119</v>
      </c>
      <c r="E162" s="139" t="s">
        <v>255</v>
      </c>
      <c r="F162" s="140" t="s">
        <v>256</v>
      </c>
      <c r="G162" s="141" t="s">
        <v>241</v>
      </c>
      <c r="H162" s="142">
        <v>3</v>
      </c>
      <c r="I162" s="143"/>
      <c r="J162" s="144">
        <f t="shared" si="10"/>
        <v>0</v>
      </c>
      <c r="K162" s="145"/>
      <c r="L162" s="30"/>
      <c r="M162" s="146" t="s">
        <v>1</v>
      </c>
      <c r="N162" s="147" t="s">
        <v>39</v>
      </c>
      <c r="O162" s="55"/>
      <c r="P162" s="148">
        <f t="shared" si="11"/>
        <v>0</v>
      </c>
      <c r="Q162" s="148">
        <v>0.00036</v>
      </c>
      <c r="R162" s="148">
        <f t="shared" si="12"/>
        <v>0.00108</v>
      </c>
      <c r="S162" s="148">
        <v>0</v>
      </c>
      <c r="T162" s="149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0" t="s">
        <v>136</v>
      </c>
      <c r="AT162" s="150" t="s">
        <v>119</v>
      </c>
      <c r="AU162" s="150" t="s">
        <v>84</v>
      </c>
      <c r="AY162" s="14" t="s">
        <v>116</v>
      </c>
      <c r="BE162" s="151">
        <f t="shared" si="14"/>
        <v>0</v>
      </c>
      <c r="BF162" s="151">
        <f t="shared" si="15"/>
        <v>0</v>
      </c>
      <c r="BG162" s="151">
        <f t="shared" si="16"/>
        <v>0</v>
      </c>
      <c r="BH162" s="151">
        <f t="shared" si="17"/>
        <v>0</v>
      </c>
      <c r="BI162" s="151">
        <f t="shared" si="18"/>
        <v>0</v>
      </c>
      <c r="BJ162" s="14" t="s">
        <v>82</v>
      </c>
      <c r="BK162" s="151">
        <f t="shared" si="19"/>
        <v>0</v>
      </c>
      <c r="BL162" s="14" t="s">
        <v>136</v>
      </c>
      <c r="BM162" s="150" t="s">
        <v>257</v>
      </c>
    </row>
    <row r="163" spans="1:65" s="2" customFormat="1" ht="14.45" customHeight="1">
      <c r="A163" s="29"/>
      <c r="B163" s="137"/>
      <c r="C163" s="138" t="s">
        <v>258</v>
      </c>
      <c r="D163" s="138" t="s">
        <v>119</v>
      </c>
      <c r="E163" s="139" t="s">
        <v>259</v>
      </c>
      <c r="F163" s="140" t="s">
        <v>260</v>
      </c>
      <c r="G163" s="141" t="s">
        <v>241</v>
      </c>
      <c r="H163" s="142">
        <v>17</v>
      </c>
      <c r="I163" s="143"/>
      <c r="J163" s="144">
        <f t="shared" si="10"/>
        <v>0</v>
      </c>
      <c r="K163" s="145"/>
      <c r="L163" s="30"/>
      <c r="M163" s="146" t="s">
        <v>1</v>
      </c>
      <c r="N163" s="147" t="s">
        <v>39</v>
      </c>
      <c r="O163" s="55"/>
      <c r="P163" s="148">
        <f t="shared" si="11"/>
        <v>0</v>
      </c>
      <c r="Q163" s="148">
        <v>0.00034</v>
      </c>
      <c r="R163" s="148">
        <f t="shared" si="12"/>
        <v>0.00578</v>
      </c>
      <c r="S163" s="148">
        <v>0</v>
      </c>
      <c r="T163" s="14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0" t="s">
        <v>136</v>
      </c>
      <c r="AT163" s="150" t="s">
        <v>119</v>
      </c>
      <c r="AU163" s="150" t="s">
        <v>84</v>
      </c>
      <c r="AY163" s="14" t="s">
        <v>116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4" t="s">
        <v>82</v>
      </c>
      <c r="BK163" s="151">
        <f t="shared" si="19"/>
        <v>0</v>
      </c>
      <c r="BL163" s="14" t="s">
        <v>136</v>
      </c>
      <c r="BM163" s="150" t="s">
        <v>261</v>
      </c>
    </row>
    <row r="164" spans="1:65" s="2" customFormat="1" ht="14.45" customHeight="1">
      <c r="A164" s="29"/>
      <c r="B164" s="137"/>
      <c r="C164" s="138" t="s">
        <v>262</v>
      </c>
      <c r="D164" s="138" t="s">
        <v>119</v>
      </c>
      <c r="E164" s="139" t="s">
        <v>263</v>
      </c>
      <c r="F164" s="140" t="s">
        <v>264</v>
      </c>
      <c r="G164" s="141" t="s">
        <v>241</v>
      </c>
      <c r="H164" s="142">
        <v>12</v>
      </c>
      <c r="I164" s="143"/>
      <c r="J164" s="144">
        <f t="shared" si="10"/>
        <v>0</v>
      </c>
      <c r="K164" s="145"/>
      <c r="L164" s="30"/>
      <c r="M164" s="146" t="s">
        <v>1</v>
      </c>
      <c r="N164" s="147" t="s">
        <v>39</v>
      </c>
      <c r="O164" s="55"/>
      <c r="P164" s="148">
        <f t="shared" si="11"/>
        <v>0</v>
      </c>
      <c r="Q164" s="148">
        <v>0.0005</v>
      </c>
      <c r="R164" s="148">
        <f t="shared" si="12"/>
        <v>0.006</v>
      </c>
      <c r="S164" s="148">
        <v>0</v>
      </c>
      <c r="T164" s="149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0" t="s">
        <v>136</v>
      </c>
      <c r="AT164" s="150" t="s">
        <v>119</v>
      </c>
      <c r="AU164" s="150" t="s">
        <v>84</v>
      </c>
      <c r="AY164" s="14" t="s">
        <v>116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4" t="s">
        <v>82</v>
      </c>
      <c r="BK164" s="151">
        <f t="shared" si="19"/>
        <v>0</v>
      </c>
      <c r="BL164" s="14" t="s">
        <v>136</v>
      </c>
      <c r="BM164" s="150" t="s">
        <v>265</v>
      </c>
    </row>
    <row r="165" spans="1:65" s="2" customFormat="1" ht="14.45" customHeight="1">
      <c r="A165" s="29"/>
      <c r="B165" s="137"/>
      <c r="C165" s="138" t="s">
        <v>266</v>
      </c>
      <c r="D165" s="138" t="s">
        <v>119</v>
      </c>
      <c r="E165" s="139" t="s">
        <v>267</v>
      </c>
      <c r="F165" s="140" t="s">
        <v>268</v>
      </c>
      <c r="G165" s="141" t="s">
        <v>241</v>
      </c>
      <c r="H165" s="142">
        <v>25</v>
      </c>
      <c r="I165" s="143"/>
      <c r="J165" s="144">
        <f t="shared" si="10"/>
        <v>0</v>
      </c>
      <c r="K165" s="145"/>
      <c r="L165" s="30"/>
      <c r="M165" s="146" t="s">
        <v>1</v>
      </c>
      <c r="N165" s="147" t="s">
        <v>39</v>
      </c>
      <c r="O165" s="55"/>
      <c r="P165" s="148">
        <f t="shared" si="11"/>
        <v>0</v>
      </c>
      <c r="Q165" s="148">
        <v>0.0007</v>
      </c>
      <c r="R165" s="148">
        <f t="shared" si="12"/>
        <v>0.017499999999999998</v>
      </c>
      <c r="S165" s="148">
        <v>0</v>
      </c>
      <c r="T165" s="149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0" t="s">
        <v>136</v>
      </c>
      <c r="AT165" s="150" t="s">
        <v>119</v>
      </c>
      <c r="AU165" s="150" t="s">
        <v>84</v>
      </c>
      <c r="AY165" s="14" t="s">
        <v>116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4" t="s">
        <v>82</v>
      </c>
      <c r="BK165" s="151">
        <f t="shared" si="19"/>
        <v>0</v>
      </c>
      <c r="BL165" s="14" t="s">
        <v>136</v>
      </c>
      <c r="BM165" s="150" t="s">
        <v>269</v>
      </c>
    </row>
    <row r="166" spans="1:65" s="2" customFormat="1" ht="14.45" customHeight="1">
      <c r="A166" s="29"/>
      <c r="B166" s="137"/>
      <c r="C166" s="138" t="s">
        <v>270</v>
      </c>
      <c r="D166" s="138" t="s">
        <v>119</v>
      </c>
      <c r="E166" s="139" t="s">
        <v>271</v>
      </c>
      <c r="F166" s="140" t="s">
        <v>272</v>
      </c>
      <c r="G166" s="141" t="s">
        <v>241</v>
      </c>
      <c r="H166" s="142">
        <v>4</v>
      </c>
      <c r="I166" s="143"/>
      <c r="J166" s="144">
        <f t="shared" si="10"/>
        <v>0</v>
      </c>
      <c r="K166" s="145"/>
      <c r="L166" s="30"/>
      <c r="M166" s="146" t="s">
        <v>1</v>
      </c>
      <c r="N166" s="147" t="s">
        <v>39</v>
      </c>
      <c r="O166" s="55"/>
      <c r="P166" s="148">
        <f t="shared" si="11"/>
        <v>0</v>
      </c>
      <c r="Q166" s="148">
        <v>0.00107</v>
      </c>
      <c r="R166" s="148">
        <f t="shared" si="12"/>
        <v>0.00428</v>
      </c>
      <c r="S166" s="148">
        <v>0</v>
      </c>
      <c r="T166" s="149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0" t="s">
        <v>136</v>
      </c>
      <c r="AT166" s="150" t="s">
        <v>119</v>
      </c>
      <c r="AU166" s="150" t="s">
        <v>84</v>
      </c>
      <c r="AY166" s="14" t="s">
        <v>116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4" t="s">
        <v>82</v>
      </c>
      <c r="BK166" s="151">
        <f t="shared" si="19"/>
        <v>0</v>
      </c>
      <c r="BL166" s="14" t="s">
        <v>136</v>
      </c>
      <c r="BM166" s="150" t="s">
        <v>273</v>
      </c>
    </row>
    <row r="167" spans="1:65" s="2" customFormat="1" ht="14.45" customHeight="1">
      <c r="A167" s="29"/>
      <c r="B167" s="137"/>
      <c r="C167" s="138" t="s">
        <v>274</v>
      </c>
      <c r="D167" s="138" t="s">
        <v>119</v>
      </c>
      <c r="E167" s="139" t="s">
        <v>275</v>
      </c>
      <c r="F167" s="140" t="s">
        <v>276</v>
      </c>
      <c r="G167" s="141" t="s">
        <v>241</v>
      </c>
      <c r="H167" s="142">
        <v>1</v>
      </c>
      <c r="I167" s="143"/>
      <c r="J167" s="144">
        <f t="shared" si="10"/>
        <v>0</v>
      </c>
      <c r="K167" s="145"/>
      <c r="L167" s="30"/>
      <c r="M167" s="146" t="s">
        <v>1</v>
      </c>
      <c r="N167" s="147" t="s">
        <v>39</v>
      </c>
      <c r="O167" s="55"/>
      <c r="P167" s="148">
        <f t="shared" si="11"/>
        <v>0</v>
      </c>
      <c r="Q167" s="148">
        <v>0.00168</v>
      </c>
      <c r="R167" s="148">
        <f t="shared" si="12"/>
        <v>0.00168</v>
      </c>
      <c r="S167" s="148">
        <v>0</v>
      </c>
      <c r="T167" s="149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0" t="s">
        <v>136</v>
      </c>
      <c r="AT167" s="150" t="s">
        <v>119</v>
      </c>
      <c r="AU167" s="150" t="s">
        <v>84</v>
      </c>
      <c r="AY167" s="14" t="s">
        <v>116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4" t="s">
        <v>82</v>
      </c>
      <c r="BK167" s="151">
        <f t="shared" si="19"/>
        <v>0</v>
      </c>
      <c r="BL167" s="14" t="s">
        <v>136</v>
      </c>
      <c r="BM167" s="150" t="s">
        <v>277</v>
      </c>
    </row>
    <row r="168" spans="1:65" s="2" customFormat="1" ht="24.2" customHeight="1">
      <c r="A168" s="29"/>
      <c r="B168" s="137"/>
      <c r="C168" s="138" t="s">
        <v>278</v>
      </c>
      <c r="D168" s="138" t="s">
        <v>119</v>
      </c>
      <c r="E168" s="139" t="s">
        <v>279</v>
      </c>
      <c r="F168" s="140" t="s">
        <v>280</v>
      </c>
      <c r="G168" s="141" t="s">
        <v>122</v>
      </c>
      <c r="H168" s="142">
        <v>3.3</v>
      </c>
      <c r="I168" s="143"/>
      <c r="J168" s="144">
        <f t="shared" si="10"/>
        <v>0</v>
      </c>
      <c r="K168" s="145"/>
      <c r="L168" s="30"/>
      <c r="M168" s="146" t="s">
        <v>1</v>
      </c>
      <c r="N168" s="147" t="s">
        <v>39</v>
      </c>
      <c r="O168" s="55"/>
      <c r="P168" s="148">
        <f t="shared" si="11"/>
        <v>0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0" t="s">
        <v>136</v>
      </c>
      <c r="AT168" s="150" t="s">
        <v>119</v>
      </c>
      <c r="AU168" s="150" t="s">
        <v>84</v>
      </c>
      <c r="AY168" s="14" t="s">
        <v>116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4" t="s">
        <v>82</v>
      </c>
      <c r="BK168" s="151">
        <f t="shared" si="19"/>
        <v>0</v>
      </c>
      <c r="BL168" s="14" t="s">
        <v>136</v>
      </c>
      <c r="BM168" s="150" t="s">
        <v>281</v>
      </c>
    </row>
    <row r="169" spans="2:63" s="12" customFormat="1" ht="22.9" customHeight="1">
      <c r="B169" s="124"/>
      <c r="D169" s="125" t="s">
        <v>73</v>
      </c>
      <c r="E169" s="135" t="s">
        <v>138</v>
      </c>
      <c r="F169" s="135" t="s">
        <v>282</v>
      </c>
      <c r="I169" s="127"/>
      <c r="J169" s="136">
        <f>BK169</f>
        <v>0</v>
      </c>
      <c r="L169" s="124"/>
      <c r="M169" s="129"/>
      <c r="N169" s="130"/>
      <c r="O169" s="130"/>
      <c r="P169" s="131">
        <f>P170</f>
        <v>0</v>
      </c>
      <c r="Q169" s="130"/>
      <c r="R169" s="131">
        <f>R170</f>
        <v>0.0041</v>
      </c>
      <c r="S169" s="130"/>
      <c r="T169" s="132">
        <f>T170</f>
        <v>0</v>
      </c>
      <c r="AR169" s="125" t="s">
        <v>132</v>
      </c>
      <c r="AT169" s="133" t="s">
        <v>73</v>
      </c>
      <c r="AU169" s="133" t="s">
        <v>82</v>
      </c>
      <c r="AY169" s="125" t="s">
        <v>116</v>
      </c>
      <c r="BK169" s="134">
        <f>BK170</f>
        <v>0</v>
      </c>
    </row>
    <row r="170" spans="2:63" s="12" customFormat="1" ht="20.85" customHeight="1">
      <c r="B170" s="124"/>
      <c r="D170" s="125" t="s">
        <v>73</v>
      </c>
      <c r="E170" s="135" t="s">
        <v>283</v>
      </c>
      <c r="F170" s="135" t="s">
        <v>284</v>
      </c>
      <c r="I170" s="127"/>
      <c r="J170" s="136">
        <f>BK170</f>
        <v>0</v>
      </c>
      <c r="L170" s="124"/>
      <c r="M170" s="129"/>
      <c r="N170" s="130"/>
      <c r="O170" s="130"/>
      <c r="P170" s="131">
        <f>SUM(P171:P176)</f>
        <v>0</v>
      </c>
      <c r="Q170" s="130"/>
      <c r="R170" s="131">
        <f>SUM(R171:R176)</f>
        <v>0.0041</v>
      </c>
      <c r="S170" s="130"/>
      <c r="T170" s="132">
        <f>SUM(T171:T176)</f>
        <v>0</v>
      </c>
      <c r="AR170" s="125" t="s">
        <v>132</v>
      </c>
      <c r="AT170" s="133" t="s">
        <v>73</v>
      </c>
      <c r="AU170" s="133" t="s">
        <v>84</v>
      </c>
      <c r="AY170" s="125" t="s">
        <v>116</v>
      </c>
      <c r="BK170" s="134">
        <f>SUM(BK171:BK176)</f>
        <v>0</v>
      </c>
    </row>
    <row r="171" spans="1:65" s="2" customFormat="1" ht="14.45" customHeight="1">
      <c r="A171" s="29"/>
      <c r="B171" s="137"/>
      <c r="C171" s="138" t="s">
        <v>285</v>
      </c>
      <c r="D171" s="138" t="s">
        <v>119</v>
      </c>
      <c r="E171" s="139" t="s">
        <v>286</v>
      </c>
      <c r="F171" s="140" t="s">
        <v>287</v>
      </c>
      <c r="G171" s="141" t="s">
        <v>288</v>
      </c>
      <c r="H171" s="142">
        <v>1</v>
      </c>
      <c r="I171" s="143"/>
      <c r="J171" s="144">
        <f aca="true" t="shared" si="20" ref="J171:J176">ROUND(I171*H171,2)</f>
        <v>0</v>
      </c>
      <c r="K171" s="145"/>
      <c r="L171" s="30"/>
      <c r="M171" s="146" t="s">
        <v>1</v>
      </c>
      <c r="N171" s="147" t="s">
        <v>39</v>
      </c>
      <c r="O171" s="55"/>
      <c r="P171" s="148">
        <f aca="true" t="shared" si="21" ref="P171:P176">O171*H171</f>
        <v>0</v>
      </c>
      <c r="Q171" s="148">
        <v>0</v>
      </c>
      <c r="R171" s="148">
        <f aca="true" t="shared" si="22" ref="R171:R176">Q171*H171</f>
        <v>0</v>
      </c>
      <c r="S171" s="148">
        <v>0</v>
      </c>
      <c r="T171" s="149">
        <f aca="true" t="shared" si="23" ref="T171:T176"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0" t="s">
        <v>289</v>
      </c>
      <c r="AT171" s="150" t="s">
        <v>119</v>
      </c>
      <c r="AU171" s="150" t="s">
        <v>132</v>
      </c>
      <c r="AY171" s="14" t="s">
        <v>116</v>
      </c>
      <c r="BE171" s="151">
        <f aca="true" t="shared" si="24" ref="BE171:BE176">IF(N171="základní",J171,0)</f>
        <v>0</v>
      </c>
      <c r="BF171" s="151">
        <f aca="true" t="shared" si="25" ref="BF171:BF176">IF(N171="snížená",J171,0)</f>
        <v>0</v>
      </c>
      <c r="BG171" s="151">
        <f aca="true" t="shared" si="26" ref="BG171:BG176">IF(N171="zákl. přenesená",J171,0)</f>
        <v>0</v>
      </c>
      <c r="BH171" s="151">
        <f aca="true" t="shared" si="27" ref="BH171:BH176">IF(N171="sníž. přenesená",J171,0)</f>
        <v>0</v>
      </c>
      <c r="BI171" s="151">
        <f aca="true" t="shared" si="28" ref="BI171:BI176">IF(N171="nulová",J171,0)</f>
        <v>0</v>
      </c>
      <c r="BJ171" s="14" t="s">
        <v>82</v>
      </c>
      <c r="BK171" s="151">
        <f aca="true" t="shared" si="29" ref="BK171:BK176">ROUND(I171*H171,2)</f>
        <v>0</v>
      </c>
      <c r="BL171" s="14" t="s">
        <v>289</v>
      </c>
      <c r="BM171" s="150" t="s">
        <v>290</v>
      </c>
    </row>
    <row r="172" spans="1:65" s="2" customFormat="1" ht="24.2" customHeight="1">
      <c r="A172" s="29"/>
      <c r="B172" s="137"/>
      <c r="C172" s="138" t="s">
        <v>291</v>
      </c>
      <c r="D172" s="138" t="s">
        <v>119</v>
      </c>
      <c r="E172" s="139" t="s">
        <v>292</v>
      </c>
      <c r="F172" s="140" t="s">
        <v>293</v>
      </c>
      <c r="G172" s="141" t="s">
        <v>288</v>
      </c>
      <c r="H172" s="142">
        <v>1</v>
      </c>
      <c r="I172" s="143"/>
      <c r="J172" s="144">
        <f t="shared" si="20"/>
        <v>0</v>
      </c>
      <c r="K172" s="145"/>
      <c r="L172" s="30"/>
      <c r="M172" s="146" t="s">
        <v>1</v>
      </c>
      <c r="N172" s="147" t="s">
        <v>39</v>
      </c>
      <c r="O172" s="55"/>
      <c r="P172" s="148">
        <f t="shared" si="21"/>
        <v>0</v>
      </c>
      <c r="Q172" s="148">
        <v>0</v>
      </c>
      <c r="R172" s="148">
        <f t="shared" si="22"/>
        <v>0</v>
      </c>
      <c r="S172" s="148">
        <v>0</v>
      </c>
      <c r="T172" s="149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0" t="s">
        <v>289</v>
      </c>
      <c r="AT172" s="150" t="s">
        <v>119</v>
      </c>
      <c r="AU172" s="150" t="s">
        <v>132</v>
      </c>
      <c r="AY172" s="14" t="s">
        <v>116</v>
      </c>
      <c r="BE172" s="151">
        <f t="shared" si="24"/>
        <v>0</v>
      </c>
      <c r="BF172" s="151">
        <f t="shared" si="25"/>
        <v>0</v>
      </c>
      <c r="BG172" s="151">
        <f t="shared" si="26"/>
        <v>0</v>
      </c>
      <c r="BH172" s="151">
        <f t="shared" si="27"/>
        <v>0</v>
      </c>
      <c r="BI172" s="151">
        <f t="shared" si="28"/>
        <v>0</v>
      </c>
      <c r="BJ172" s="14" t="s">
        <v>82</v>
      </c>
      <c r="BK172" s="151">
        <f t="shared" si="29"/>
        <v>0</v>
      </c>
      <c r="BL172" s="14" t="s">
        <v>289</v>
      </c>
      <c r="BM172" s="150" t="s">
        <v>294</v>
      </c>
    </row>
    <row r="173" spans="1:65" s="2" customFormat="1" ht="14.45" customHeight="1">
      <c r="A173" s="29"/>
      <c r="B173" s="137"/>
      <c r="C173" s="138" t="s">
        <v>295</v>
      </c>
      <c r="D173" s="138" t="s">
        <v>119</v>
      </c>
      <c r="E173" s="139" t="s">
        <v>296</v>
      </c>
      <c r="F173" s="140" t="s">
        <v>297</v>
      </c>
      <c r="G173" s="141" t="s">
        <v>135</v>
      </c>
      <c r="H173" s="142">
        <v>410</v>
      </c>
      <c r="I173" s="143"/>
      <c r="J173" s="144">
        <f t="shared" si="20"/>
        <v>0</v>
      </c>
      <c r="K173" s="145"/>
      <c r="L173" s="30"/>
      <c r="M173" s="146" t="s">
        <v>1</v>
      </c>
      <c r="N173" s="147" t="s">
        <v>39</v>
      </c>
      <c r="O173" s="55"/>
      <c r="P173" s="148">
        <f t="shared" si="21"/>
        <v>0</v>
      </c>
      <c r="Q173" s="148">
        <v>1E-05</v>
      </c>
      <c r="R173" s="148">
        <f t="shared" si="22"/>
        <v>0.0041</v>
      </c>
      <c r="S173" s="148">
        <v>0</v>
      </c>
      <c r="T173" s="149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0" t="s">
        <v>136</v>
      </c>
      <c r="AT173" s="150" t="s">
        <v>119</v>
      </c>
      <c r="AU173" s="150" t="s">
        <v>132</v>
      </c>
      <c r="AY173" s="14" t="s">
        <v>116</v>
      </c>
      <c r="BE173" s="151">
        <f t="shared" si="24"/>
        <v>0</v>
      </c>
      <c r="BF173" s="151">
        <f t="shared" si="25"/>
        <v>0</v>
      </c>
      <c r="BG173" s="151">
        <f t="shared" si="26"/>
        <v>0</v>
      </c>
      <c r="BH173" s="151">
        <f t="shared" si="27"/>
        <v>0</v>
      </c>
      <c r="BI173" s="151">
        <f t="shared" si="28"/>
        <v>0</v>
      </c>
      <c r="BJ173" s="14" t="s">
        <v>82</v>
      </c>
      <c r="BK173" s="151">
        <f t="shared" si="29"/>
        <v>0</v>
      </c>
      <c r="BL173" s="14" t="s">
        <v>136</v>
      </c>
      <c r="BM173" s="150" t="s">
        <v>298</v>
      </c>
    </row>
    <row r="174" spans="1:65" s="2" customFormat="1" ht="24.2" customHeight="1">
      <c r="A174" s="29"/>
      <c r="B174" s="137"/>
      <c r="C174" s="138" t="s">
        <v>299</v>
      </c>
      <c r="D174" s="138" t="s">
        <v>119</v>
      </c>
      <c r="E174" s="139" t="s">
        <v>300</v>
      </c>
      <c r="F174" s="140" t="s">
        <v>301</v>
      </c>
      <c r="G174" s="141" t="s">
        <v>288</v>
      </c>
      <c r="H174" s="142">
        <v>1</v>
      </c>
      <c r="I174" s="143"/>
      <c r="J174" s="144">
        <f t="shared" si="20"/>
        <v>0</v>
      </c>
      <c r="K174" s="145"/>
      <c r="L174" s="30"/>
      <c r="M174" s="146" t="s">
        <v>1</v>
      </c>
      <c r="N174" s="147" t="s">
        <v>39</v>
      </c>
      <c r="O174" s="55"/>
      <c r="P174" s="148">
        <f t="shared" si="21"/>
        <v>0</v>
      </c>
      <c r="Q174" s="148">
        <v>0</v>
      </c>
      <c r="R174" s="148">
        <f t="shared" si="22"/>
        <v>0</v>
      </c>
      <c r="S174" s="148">
        <v>0</v>
      </c>
      <c r="T174" s="149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0" t="s">
        <v>289</v>
      </c>
      <c r="AT174" s="150" t="s">
        <v>119</v>
      </c>
      <c r="AU174" s="150" t="s">
        <v>132</v>
      </c>
      <c r="AY174" s="14" t="s">
        <v>116</v>
      </c>
      <c r="BE174" s="151">
        <f t="shared" si="24"/>
        <v>0</v>
      </c>
      <c r="BF174" s="151">
        <f t="shared" si="25"/>
        <v>0</v>
      </c>
      <c r="BG174" s="151">
        <f t="shared" si="26"/>
        <v>0</v>
      </c>
      <c r="BH174" s="151">
        <f t="shared" si="27"/>
        <v>0</v>
      </c>
      <c r="BI174" s="151">
        <f t="shared" si="28"/>
        <v>0</v>
      </c>
      <c r="BJ174" s="14" t="s">
        <v>82</v>
      </c>
      <c r="BK174" s="151">
        <f t="shared" si="29"/>
        <v>0</v>
      </c>
      <c r="BL174" s="14" t="s">
        <v>289</v>
      </c>
      <c r="BM174" s="150" t="s">
        <v>302</v>
      </c>
    </row>
    <row r="175" spans="1:65" s="2" customFormat="1" ht="14.45" customHeight="1">
      <c r="A175" s="29"/>
      <c r="B175" s="137"/>
      <c r="C175" s="138" t="s">
        <v>303</v>
      </c>
      <c r="D175" s="138" t="s">
        <v>119</v>
      </c>
      <c r="E175" s="139" t="s">
        <v>304</v>
      </c>
      <c r="F175" s="140" t="s">
        <v>305</v>
      </c>
      <c r="G175" s="141" t="s">
        <v>306</v>
      </c>
      <c r="H175" s="142">
        <v>25</v>
      </c>
      <c r="I175" s="143"/>
      <c r="J175" s="144">
        <f t="shared" si="20"/>
        <v>0</v>
      </c>
      <c r="K175" s="145"/>
      <c r="L175" s="30"/>
      <c r="M175" s="146" t="s">
        <v>1</v>
      </c>
      <c r="N175" s="147" t="s">
        <v>39</v>
      </c>
      <c r="O175" s="55"/>
      <c r="P175" s="148">
        <f t="shared" si="21"/>
        <v>0</v>
      </c>
      <c r="Q175" s="148">
        <v>0</v>
      </c>
      <c r="R175" s="148">
        <f t="shared" si="22"/>
        <v>0</v>
      </c>
      <c r="S175" s="148">
        <v>0</v>
      </c>
      <c r="T175" s="149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0" t="s">
        <v>289</v>
      </c>
      <c r="AT175" s="150" t="s">
        <v>119</v>
      </c>
      <c r="AU175" s="150" t="s">
        <v>132</v>
      </c>
      <c r="AY175" s="14" t="s">
        <v>116</v>
      </c>
      <c r="BE175" s="151">
        <f t="shared" si="24"/>
        <v>0</v>
      </c>
      <c r="BF175" s="151">
        <f t="shared" si="25"/>
        <v>0</v>
      </c>
      <c r="BG175" s="151">
        <f t="shared" si="26"/>
        <v>0</v>
      </c>
      <c r="BH175" s="151">
        <f t="shared" si="27"/>
        <v>0</v>
      </c>
      <c r="BI175" s="151">
        <f t="shared" si="28"/>
        <v>0</v>
      </c>
      <c r="BJ175" s="14" t="s">
        <v>82</v>
      </c>
      <c r="BK175" s="151">
        <f t="shared" si="29"/>
        <v>0</v>
      </c>
      <c r="BL175" s="14" t="s">
        <v>289</v>
      </c>
      <c r="BM175" s="150" t="s">
        <v>307</v>
      </c>
    </row>
    <row r="176" spans="1:65" s="2" customFormat="1" ht="14.45" customHeight="1">
      <c r="A176" s="29"/>
      <c r="B176" s="137"/>
      <c r="C176" s="138" t="s">
        <v>308</v>
      </c>
      <c r="D176" s="138" t="s">
        <v>119</v>
      </c>
      <c r="E176" s="139" t="s">
        <v>309</v>
      </c>
      <c r="F176" s="140" t="s">
        <v>310</v>
      </c>
      <c r="G176" s="141" t="s">
        <v>306</v>
      </c>
      <c r="H176" s="142">
        <v>1</v>
      </c>
      <c r="I176" s="143"/>
      <c r="J176" s="144">
        <f t="shared" si="20"/>
        <v>0</v>
      </c>
      <c r="K176" s="145"/>
      <c r="L176" s="30"/>
      <c r="M176" s="146" t="s">
        <v>1</v>
      </c>
      <c r="N176" s="147" t="s">
        <v>39</v>
      </c>
      <c r="O176" s="55"/>
      <c r="P176" s="148">
        <f t="shared" si="21"/>
        <v>0</v>
      </c>
      <c r="Q176" s="148">
        <v>0</v>
      </c>
      <c r="R176" s="148">
        <f t="shared" si="22"/>
        <v>0</v>
      </c>
      <c r="S176" s="148">
        <v>0</v>
      </c>
      <c r="T176" s="149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0" t="s">
        <v>289</v>
      </c>
      <c r="AT176" s="150" t="s">
        <v>119</v>
      </c>
      <c r="AU176" s="150" t="s">
        <v>132</v>
      </c>
      <c r="AY176" s="14" t="s">
        <v>116</v>
      </c>
      <c r="BE176" s="151">
        <f t="shared" si="24"/>
        <v>0</v>
      </c>
      <c r="BF176" s="151">
        <f t="shared" si="25"/>
        <v>0</v>
      </c>
      <c r="BG176" s="151">
        <f t="shared" si="26"/>
        <v>0</v>
      </c>
      <c r="BH176" s="151">
        <f t="shared" si="27"/>
        <v>0</v>
      </c>
      <c r="BI176" s="151">
        <f t="shared" si="28"/>
        <v>0</v>
      </c>
      <c r="BJ176" s="14" t="s">
        <v>82</v>
      </c>
      <c r="BK176" s="151">
        <f t="shared" si="29"/>
        <v>0</v>
      </c>
      <c r="BL176" s="14" t="s">
        <v>289</v>
      </c>
      <c r="BM176" s="150" t="s">
        <v>311</v>
      </c>
    </row>
    <row r="177" spans="2:63" s="12" customFormat="1" ht="22.9" customHeight="1">
      <c r="B177" s="124"/>
      <c r="D177" s="125" t="s">
        <v>73</v>
      </c>
      <c r="E177" s="135" t="s">
        <v>312</v>
      </c>
      <c r="F177" s="135" t="s">
        <v>313</v>
      </c>
      <c r="I177" s="127"/>
      <c r="J177" s="136">
        <f>BK177</f>
        <v>0</v>
      </c>
      <c r="L177" s="124"/>
      <c r="M177" s="129"/>
      <c r="N177" s="130"/>
      <c r="O177" s="130"/>
      <c r="P177" s="131">
        <f>SUM(P178:P181)</f>
        <v>0</v>
      </c>
      <c r="Q177" s="130"/>
      <c r="R177" s="131">
        <f>SUM(R178:R181)</f>
        <v>0</v>
      </c>
      <c r="S177" s="130"/>
      <c r="T177" s="132">
        <f>SUM(T178:T181)</f>
        <v>0.85</v>
      </c>
      <c r="AR177" s="125" t="s">
        <v>84</v>
      </c>
      <c r="AT177" s="133" t="s">
        <v>73</v>
      </c>
      <c r="AU177" s="133" t="s">
        <v>82</v>
      </c>
      <c r="AY177" s="125" t="s">
        <v>116</v>
      </c>
      <c r="BK177" s="134">
        <f>SUM(BK178:BK181)</f>
        <v>0</v>
      </c>
    </row>
    <row r="178" spans="1:65" s="2" customFormat="1" ht="14.45" customHeight="1">
      <c r="A178" s="29"/>
      <c r="B178" s="137"/>
      <c r="C178" s="138" t="s">
        <v>314</v>
      </c>
      <c r="D178" s="138" t="s">
        <v>119</v>
      </c>
      <c r="E178" s="139" t="s">
        <v>315</v>
      </c>
      <c r="F178" s="140" t="s">
        <v>316</v>
      </c>
      <c r="G178" s="141" t="s">
        <v>317</v>
      </c>
      <c r="H178" s="142">
        <v>170</v>
      </c>
      <c r="I178" s="143"/>
      <c r="J178" s="144">
        <f>ROUND(I178*H178,2)</f>
        <v>0</v>
      </c>
      <c r="K178" s="145"/>
      <c r="L178" s="30"/>
      <c r="M178" s="146" t="s">
        <v>1</v>
      </c>
      <c r="N178" s="147" t="s">
        <v>39</v>
      </c>
      <c r="O178" s="55"/>
      <c r="P178" s="148">
        <f>O178*H178</f>
        <v>0</v>
      </c>
      <c r="Q178" s="148">
        <v>0</v>
      </c>
      <c r="R178" s="148">
        <f>Q178*H178</f>
        <v>0</v>
      </c>
      <c r="S178" s="148">
        <v>0.005</v>
      </c>
      <c r="T178" s="149">
        <f>S178*H178</f>
        <v>0.85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0" t="s">
        <v>136</v>
      </c>
      <c r="AT178" s="150" t="s">
        <v>119</v>
      </c>
      <c r="AU178" s="150" t="s">
        <v>84</v>
      </c>
      <c r="AY178" s="14" t="s">
        <v>116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4" t="s">
        <v>82</v>
      </c>
      <c r="BK178" s="151">
        <f>ROUND(I178*H178,2)</f>
        <v>0</v>
      </c>
      <c r="BL178" s="14" t="s">
        <v>136</v>
      </c>
      <c r="BM178" s="150" t="s">
        <v>318</v>
      </c>
    </row>
    <row r="179" spans="1:47" s="2" customFormat="1" ht="19.5">
      <c r="A179" s="29"/>
      <c r="B179" s="30"/>
      <c r="C179" s="29"/>
      <c r="D179" s="163" t="s">
        <v>319</v>
      </c>
      <c r="E179" s="29"/>
      <c r="F179" s="164" t="s">
        <v>320</v>
      </c>
      <c r="G179" s="29"/>
      <c r="H179" s="29"/>
      <c r="I179" s="165"/>
      <c r="J179" s="29"/>
      <c r="K179" s="29"/>
      <c r="L179" s="30"/>
      <c r="M179" s="166"/>
      <c r="N179" s="167"/>
      <c r="O179" s="55"/>
      <c r="P179" s="55"/>
      <c r="Q179" s="55"/>
      <c r="R179" s="55"/>
      <c r="S179" s="55"/>
      <c r="T179" s="56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T179" s="14" t="s">
        <v>319</v>
      </c>
      <c r="AU179" s="14" t="s">
        <v>84</v>
      </c>
    </row>
    <row r="180" spans="1:65" s="2" customFormat="1" ht="14.45" customHeight="1">
      <c r="A180" s="29"/>
      <c r="B180" s="137"/>
      <c r="C180" s="138" t="s">
        <v>321</v>
      </c>
      <c r="D180" s="138" t="s">
        <v>119</v>
      </c>
      <c r="E180" s="139" t="s">
        <v>322</v>
      </c>
      <c r="F180" s="140" t="s">
        <v>323</v>
      </c>
      <c r="G180" s="141" t="s">
        <v>317</v>
      </c>
      <c r="H180" s="142">
        <v>170</v>
      </c>
      <c r="I180" s="143"/>
      <c r="J180" s="144">
        <f>ROUND(I180*H180,2)</f>
        <v>0</v>
      </c>
      <c r="K180" s="145"/>
      <c r="L180" s="30"/>
      <c r="M180" s="146" t="s">
        <v>1</v>
      </c>
      <c r="N180" s="147" t="s">
        <v>39</v>
      </c>
      <c r="O180" s="55"/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0" t="s">
        <v>289</v>
      </c>
      <c r="AT180" s="150" t="s">
        <v>119</v>
      </c>
      <c r="AU180" s="150" t="s">
        <v>84</v>
      </c>
      <c r="AY180" s="14" t="s">
        <v>116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4" t="s">
        <v>82</v>
      </c>
      <c r="BK180" s="151">
        <f>ROUND(I180*H180,2)</f>
        <v>0</v>
      </c>
      <c r="BL180" s="14" t="s">
        <v>289</v>
      </c>
      <c r="BM180" s="150" t="s">
        <v>324</v>
      </c>
    </row>
    <row r="181" spans="1:65" s="2" customFormat="1" ht="24.2" customHeight="1">
      <c r="A181" s="29"/>
      <c r="B181" s="137"/>
      <c r="C181" s="138" t="s">
        <v>325</v>
      </c>
      <c r="D181" s="138" t="s">
        <v>119</v>
      </c>
      <c r="E181" s="139" t="s">
        <v>326</v>
      </c>
      <c r="F181" s="140" t="s">
        <v>327</v>
      </c>
      <c r="G181" s="141" t="s">
        <v>122</v>
      </c>
      <c r="H181" s="142">
        <v>3</v>
      </c>
      <c r="I181" s="143"/>
      <c r="J181" s="144">
        <f>ROUND(I181*H181,2)</f>
        <v>0</v>
      </c>
      <c r="K181" s="145"/>
      <c r="L181" s="30"/>
      <c r="M181" s="168" t="s">
        <v>1</v>
      </c>
      <c r="N181" s="169" t="s">
        <v>39</v>
      </c>
      <c r="O181" s="170"/>
      <c r="P181" s="171">
        <f>O181*H181</f>
        <v>0</v>
      </c>
      <c r="Q181" s="171">
        <v>0</v>
      </c>
      <c r="R181" s="171">
        <f>Q181*H181</f>
        <v>0</v>
      </c>
      <c r="S181" s="171">
        <v>0</v>
      </c>
      <c r="T181" s="172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0" t="s">
        <v>136</v>
      </c>
      <c r="AT181" s="150" t="s">
        <v>119</v>
      </c>
      <c r="AU181" s="150" t="s">
        <v>84</v>
      </c>
      <c r="AY181" s="14" t="s">
        <v>116</v>
      </c>
      <c r="BE181" s="151">
        <f>IF(N181="základní",J181,0)</f>
        <v>0</v>
      </c>
      <c r="BF181" s="151">
        <f>IF(N181="snížená",J181,0)</f>
        <v>0</v>
      </c>
      <c r="BG181" s="151">
        <f>IF(N181="zákl. přenesená",J181,0)</f>
        <v>0</v>
      </c>
      <c r="BH181" s="151">
        <f>IF(N181="sníž. přenesená",J181,0)</f>
        <v>0</v>
      </c>
      <c r="BI181" s="151">
        <f>IF(N181="nulová",J181,0)</f>
        <v>0</v>
      </c>
      <c r="BJ181" s="14" t="s">
        <v>82</v>
      </c>
      <c r="BK181" s="151">
        <f>ROUND(I181*H181,2)</f>
        <v>0</v>
      </c>
      <c r="BL181" s="14" t="s">
        <v>136</v>
      </c>
      <c r="BM181" s="150" t="s">
        <v>328</v>
      </c>
    </row>
    <row r="182" spans="1:31" s="2" customFormat="1" ht="6.95" customHeight="1">
      <c r="A182" s="29"/>
      <c r="B182" s="44"/>
      <c r="C182" s="45"/>
      <c r="D182" s="45"/>
      <c r="E182" s="45"/>
      <c r="F182" s="45"/>
      <c r="G182" s="45"/>
      <c r="H182" s="45"/>
      <c r="I182" s="45"/>
      <c r="J182" s="45"/>
      <c r="K182" s="45"/>
      <c r="L182" s="30"/>
      <c r="M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</row>
  </sheetData>
  <autoFilter ref="C123:K18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Slovák - NWT a.s.</dc:creator>
  <cp:keywords/>
  <dc:description/>
  <cp:lastModifiedBy>Jaroslav Pavelka</cp:lastModifiedBy>
  <dcterms:created xsi:type="dcterms:W3CDTF">2021-04-19T18:26:06Z</dcterms:created>
  <dcterms:modified xsi:type="dcterms:W3CDTF">2021-05-04T08:20:07Z</dcterms:modified>
  <cp:category/>
  <cp:version/>
  <cp:contentType/>
  <cp:contentStatus/>
</cp:coreProperties>
</file>