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RM - Výzvy\00_Technické služby\2026\02_TSO_obnova_chodník_Luční_I.etapa_R\ZD\"/>
    </mc:Choice>
  </mc:AlternateContent>
  <xr:revisionPtr revIDLastSave="0" documentId="13_ncr:1_{F5EF498B-09A7-45C0-8A88-6800D36CE6D1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Pol'!$A$1:$X$56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I9" i="12"/>
  <c r="K9" i="12"/>
  <c r="O9" i="12"/>
  <c r="Q9" i="12"/>
  <c r="V9" i="12"/>
  <c r="G10" i="12"/>
  <c r="I10" i="12"/>
  <c r="K10" i="12"/>
  <c r="O10" i="12"/>
  <c r="Q10" i="12"/>
  <c r="V10" i="12"/>
  <c r="G11" i="12"/>
  <c r="I11" i="12"/>
  <c r="K11" i="12"/>
  <c r="M11" i="12"/>
  <c r="O11" i="12"/>
  <c r="Q11" i="12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2" i="12"/>
  <c r="I22" i="12"/>
  <c r="K22" i="12"/>
  <c r="O22" i="12"/>
  <c r="Q22" i="12"/>
  <c r="V22" i="12"/>
  <c r="G23" i="12"/>
  <c r="I23" i="12"/>
  <c r="K23" i="12"/>
  <c r="M23" i="12"/>
  <c r="O23" i="12"/>
  <c r="Q23" i="12"/>
  <c r="V23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30" i="12"/>
  <c r="I30" i="12"/>
  <c r="K30" i="12"/>
  <c r="M30" i="12"/>
  <c r="O30" i="12"/>
  <c r="Q30" i="12"/>
  <c r="V30" i="12"/>
  <c r="G31" i="12"/>
  <c r="M31" i="12" s="1"/>
  <c r="I31" i="12"/>
  <c r="K31" i="12"/>
  <c r="O31" i="12"/>
  <c r="Q31" i="12"/>
  <c r="V31" i="12"/>
  <c r="G32" i="12"/>
  <c r="I32" i="12"/>
  <c r="K32" i="12"/>
  <c r="M32" i="12"/>
  <c r="O32" i="12"/>
  <c r="Q32" i="12"/>
  <c r="V32" i="12"/>
  <c r="G34" i="12"/>
  <c r="M34" i="12" s="1"/>
  <c r="I34" i="12"/>
  <c r="K34" i="12"/>
  <c r="O34" i="12"/>
  <c r="O33" i="12" s="1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M41" i="12" s="1"/>
  <c r="I41" i="12"/>
  <c r="K41" i="12"/>
  <c r="O41" i="12"/>
  <c r="Q41" i="12"/>
  <c r="V41" i="12"/>
  <c r="G42" i="12"/>
  <c r="M42" i="12" s="1"/>
  <c r="I42" i="12"/>
  <c r="K42" i="12"/>
  <c r="O42" i="12"/>
  <c r="Q42" i="12"/>
  <c r="V42" i="12"/>
  <c r="G43" i="12"/>
  <c r="I43" i="12"/>
  <c r="K43" i="12"/>
  <c r="O43" i="12"/>
  <c r="Q43" i="12"/>
  <c r="V43" i="12"/>
  <c r="G44" i="12"/>
  <c r="M44" i="12" s="1"/>
  <c r="I44" i="12"/>
  <c r="K44" i="12"/>
  <c r="O44" i="12"/>
  <c r="Q44" i="12"/>
  <c r="V44" i="12"/>
  <c r="AD46" i="12"/>
  <c r="F40" i="1" s="1"/>
  <c r="I20" i="1"/>
  <c r="I18" i="1"/>
  <c r="I17" i="1"/>
  <c r="J28" i="1"/>
  <c r="J26" i="1"/>
  <c r="G38" i="1"/>
  <c r="F38" i="1"/>
  <c r="J23" i="1"/>
  <c r="J24" i="1"/>
  <c r="J25" i="1"/>
  <c r="J27" i="1"/>
  <c r="E24" i="1"/>
  <c r="E26" i="1"/>
  <c r="K38" i="12" l="1"/>
  <c r="I25" i="12"/>
  <c r="G21" i="12"/>
  <c r="I53" i="1" s="1"/>
  <c r="I29" i="12"/>
  <c r="O21" i="12"/>
  <c r="K29" i="12"/>
  <c r="O38" i="12"/>
  <c r="V33" i="12"/>
  <c r="Q33" i="12"/>
  <c r="G29" i="12"/>
  <c r="I55" i="1" s="1"/>
  <c r="V21" i="12"/>
  <c r="M29" i="12"/>
  <c r="I38" i="12"/>
  <c r="K33" i="12"/>
  <c r="V8" i="12"/>
  <c r="K8" i="12"/>
  <c r="F39" i="1"/>
  <c r="F41" i="1"/>
  <c r="V38" i="12"/>
  <c r="I33" i="12"/>
  <c r="V29" i="12"/>
  <c r="V25" i="12"/>
  <c r="K25" i="12"/>
  <c r="Q21" i="12"/>
  <c r="M22" i="12"/>
  <c r="M21" i="12" s="1"/>
  <c r="Q8" i="12"/>
  <c r="I8" i="12"/>
  <c r="G38" i="12"/>
  <c r="I57" i="1" s="1"/>
  <c r="I19" i="1" s="1"/>
  <c r="Q38" i="12"/>
  <c r="Q29" i="12"/>
  <c r="Q25" i="12"/>
  <c r="K21" i="12"/>
  <c r="O8" i="12"/>
  <c r="G8" i="12"/>
  <c r="M33" i="12"/>
  <c r="O29" i="12"/>
  <c r="O25" i="12"/>
  <c r="G25" i="12"/>
  <c r="I54" i="1" s="1"/>
  <c r="I21" i="12"/>
  <c r="AE46" i="12"/>
  <c r="M9" i="12"/>
  <c r="M25" i="12"/>
  <c r="G33" i="12"/>
  <c r="I56" i="1" s="1"/>
  <c r="M43" i="12"/>
  <c r="M38" i="12" s="1"/>
  <c r="M10" i="12"/>
  <c r="M8" i="12" s="1"/>
  <c r="G46" i="12" l="1"/>
  <c r="I52" i="1"/>
  <c r="F42" i="1"/>
  <c r="G40" i="1"/>
  <c r="H40" i="1" s="1"/>
  <c r="I40" i="1" s="1"/>
  <c r="G41" i="1"/>
  <c r="H41" i="1" s="1"/>
  <c r="I41" i="1" s="1"/>
  <c r="G39" i="1"/>
  <c r="G42" i="1" s="1"/>
  <c r="G25" i="1" s="1"/>
  <c r="A25" i="1" s="1"/>
  <c r="G26" i="1" s="1"/>
  <c r="G23" i="1" l="1"/>
  <c r="A23" i="1" s="1"/>
  <c r="G28" i="1"/>
  <c r="I16" i="1"/>
  <c r="I21" i="1" s="1"/>
  <c r="I58" i="1"/>
  <c r="A26" i="1"/>
  <c r="H39" i="1"/>
  <c r="J57" i="1" l="1"/>
  <c r="J53" i="1"/>
  <c r="J55" i="1"/>
  <c r="J52" i="1"/>
  <c r="J58" i="1" s="1"/>
  <c r="J54" i="1"/>
  <c r="J56" i="1"/>
  <c r="I39" i="1"/>
  <c r="I42" i="1" s="1"/>
  <c r="H42" i="1"/>
  <c r="G24" i="1"/>
  <c r="A27" i="1" s="1"/>
  <c r="A24" i="1"/>
  <c r="J41" i="1" l="1"/>
  <c r="J39" i="1"/>
  <c r="J42" i="1" s="1"/>
  <c r="J40" i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905D5A61-C3CE-433F-927D-B41A096822A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537B8CF-B3C4-4DBA-8D5F-6B81EC75AB24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<sst xmlns="http://schemas.openxmlformats.org/spreadsheetml/2006/main" count="381" uniqueCount="178">
  <si>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</si>
  <si>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</si>
  <si>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</si>
  <si>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</si>
  <si>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</si>
  <si>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</si>
  <si>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</si>
  <si>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</si>
  <si>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</si>
  <si>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</si>
  <si>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</si>
  <si>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</si>
  <si>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</si>
  <si>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</si>
  <si>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</si>
  <si>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</si>
  <si>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</si>
  <si>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</si>
  <si>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</si>
  <si>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</si>
  <si>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</si>
  <si>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</si>
  <si>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</si>
  <si>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</si>
  <si>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</si>
  <si>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</si>
  <si>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</si>
  <si>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</si>
  <si>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</si>
  <si>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</si>
  <si>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</si>
  <si>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</si>
  <si>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</si>
  <si>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</si>
  <si>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</si>
  <si>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</si>
  <si>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</si>
  <si>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</si>
  <si>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</si>
  <si>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</si>
  <si>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</si>
  <si>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</si>
  <si>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</si>
  <si>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</si>
  <si>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Obnova chodníku</t>
  </si>
  <si>
    <t>Objekt:</t>
  </si>
  <si>
    <t>Rozpočet:</t>
  </si>
  <si>
    <t>Obnova chodníku v ul. Luční - 1. etapa, p. č. 1502/1 k.ú. Kvítkovice u Otrokovic</t>
  </si>
  <si>
    <t>Stavba</t>
  </si>
  <si>
    <t>Celkem za stavbu</t>
  </si>
  <si>
    <t>CZK</t>
  </si>
  <si>
    <t>#POPS</t>
  </si>
  <si>
    <t>#POPO</t>
  </si>
  <si>
    <t>Popis objektu: 01 - Obnova chodníku</t>
  </si>
  <si>
    <t>#POPR</t>
  </si>
  <si>
    <t>Popis rozpočtu: 01 - Obnova chodníku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</si>
  <si>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</si>
  <si>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</si>
  <si>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</si>
  <si>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</si>
  <si>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</si>
  <si>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</si>
  <si>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</si>
  <si>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</si>
  <si>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</si>
  <si>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</si>
  <si>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97</t>
  </si>
  <si>
    <t>Přesuny suti a vybouraných hmot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</si>
  <si>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</si>
  <si>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</si>
  <si>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</si>
  <si>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</si>
  <si>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</si>
  <si>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</si>
  <si>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</si>
  <si>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</si>
  <si>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</si>
  <si>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</si>
  <si>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</si>
  <si>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</si>
  <si>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</si>
  <si>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</si>
  <si>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</si>
  <si>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</si>
  <si>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</si>
  <si>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</si>
  <si>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</si>
  <si>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</si>
  <si>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</si>
  <si>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</si>
  <si>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</si>
  <si>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</si>
  <si>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</si>
  <si>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</si>
  <si>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Stav položky</t>
  </si>
  <si>
    <t>Díl:</t>
  </si>
  <si>
    <t>DIL</t>
  </si>
  <si>
    <t>113107630R00</t>
  </si>
  <si>
    <t>Odstranění podkladu plochy nad 50 m2, kamenivo drcené tl. 300 mm</t>
  </si>
  <si>
    <t>m2</t>
  </si>
  <si>
    <t>RTS 26/ I</t>
  </si>
  <si>
    <t>Běžná</t>
  </si>
  <si>
    <t>POL1_</t>
  </si>
  <si>
    <t>122201101R00</t>
  </si>
  <si>
    <t>Odkopávky nezapažené v hor. 3 do 100 m3</t>
  </si>
  <si>
    <t>m3</t>
  </si>
  <si>
    <t>122201109R00</t>
  </si>
  <si>
    <t>Příplatek za lepivost - odkopávky v hor. 3</t>
  </si>
  <si>
    <t>002</t>
  </si>
  <si>
    <t>Napojení na stávající komunikaci (rozebrání, předláždění v místě napojení)</t>
  </si>
  <si>
    <t>soubor</t>
  </si>
  <si>
    <t>Vlastní</t>
  </si>
  <si>
    <t>Indiv</t>
  </si>
  <si>
    <t>113106004RAE</t>
  </si>
  <si>
    <t>Odstranění betonové dlažby, plocha nad 50 m2 včetně nakládání a odvozu na uskladnění do 10 km</t>
  </si>
  <si>
    <t>POL2_</t>
  </si>
  <si>
    <t>113201011RAA</t>
  </si>
  <si>
    <t>Vytrhání obrubníků silničních včetně naložení a odvozu na skládku do 1 km</t>
  </si>
  <si>
    <t>m</t>
  </si>
  <si>
    <t>113201012RAA</t>
  </si>
  <si>
    <t>Vytrhání obrubníků chodníkových a parkových včetně naložení a odvozu na skládku do 1 km</t>
  </si>
  <si>
    <t>113334OA0</t>
  </si>
  <si>
    <t>ODSTRAN PODKL ZPEVNĚNÝCH PLOCH S ASFALT POJIVEM, ODVOZ DO 5KM</t>
  </si>
  <si>
    <t>M3</t>
  </si>
  <si>
    <t>113354OA0</t>
  </si>
  <si>
    <t>ODSTRAN PODKLADU ZPEVNĚNÝCH PLOCH Z BETONU, ODVOZ DO 5KM</t>
  </si>
  <si>
    <t>181300010RAA</t>
  </si>
  <si>
    <t>Rozprostření ornice v rovině tloušťka 150 mm dovoz ornice ze vzdálenosti 500 m, osetí trávou</t>
  </si>
  <si>
    <t>Včetně přesunu hmot.</t>
  </si>
  <si>
    <t>POP</t>
  </si>
  <si>
    <t>5832012R</t>
  </si>
  <si>
    <t>Zemina zahradní, tříděná 0/8</t>
  </si>
  <si>
    <t>t</t>
  </si>
  <si>
    <t>SPCM</t>
  </si>
  <si>
    <t>POL3_</t>
  </si>
  <si>
    <t>572952112R00</t>
  </si>
  <si>
    <t>Vyspravení krytu asfaltovým betonem, do tl. 70 mm po zhutnění</t>
  </si>
  <si>
    <t>08</t>
  </si>
  <si>
    <t>Chodník z dlažby zámkové, podklad štěrkodrť dlažba slepecká, tloušťka 80 mm</t>
  </si>
  <si>
    <t>591100020RAAR</t>
  </si>
  <si>
    <t>Chodník z dlažby zámkové, podklad štěrkodrť dlažba přírodní tloušťka 80 mm</t>
  </si>
  <si>
    <t>899331111R00</t>
  </si>
  <si>
    <t>Výšková úprava uličního vstupu nebo vpustě do 200 mm</t>
  </si>
  <si>
    <t>kus</t>
  </si>
  <si>
    <t>899104111RT2</t>
  </si>
  <si>
    <t>Osazení poklopu s rámem včetně dodávky poklopu šachtového litinový</t>
  </si>
  <si>
    <t>899331111R00R</t>
  </si>
  <si>
    <t>Výšková úprava šoupěte do 200 mm</t>
  </si>
  <si>
    <t>917862114RT5</t>
  </si>
  <si>
    <t>Osazení stojatého obrubníku betonového, s boční opěrou, do lože z betonu C 25/30 včetně obrubníku 1000 x 100 x 250 mm</t>
  </si>
  <si>
    <t>917862114RT7</t>
  </si>
  <si>
    <t>Osazení stojatého obrubníku betonového, s boční opěrou, do lože z betonu C 25/30 včetně obrubníku 1000 x 150 x 250 mm</t>
  </si>
  <si>
    <t>919735115R00</t>
  </si>
  <si>
    <t>Řezání stávajícího asfaltového krytu, podkladu tl. 200 - 250 mm</t>
  </si>
  <si>
    <t>979999974R00</t>
  </si>
  <si>
    <t>979999982R00</t>
  </si>
  <si>
    <t>979999996R00</t>
  </si>
  <si>
    <t>979100011RA0</t>
  </si>
  <si>
    <t>Odvoz suti a vybouraných hmot do 10 km, vnitrostrostaveništní přesun do 15 m</t>
  </si>
  <si>
    <t>Vytýčení sítí technické infrastruktury jejich správci</t>
  </si>
  <si>
    <t>03</t>
  </si>
  <si>
    <t>Doprava materiálu a pracovníků na stavbu</t>
  </si>
  <si>
    <t>04</t>
  </si>
  <si>
    <t>Geodetické zaměření</t>
  </si>
  <si>
    <t>05</t>
  </si>
  <si>
    <t>Zařízení staveniště</t>
  </si>
  <si>
    <t>06</t>
  </si>
  <si>
    <t>Koordinační činnost</t>
  </si>
  <si>
    <t>07</t>
  </si>
  <si>
    <t xml:space="preserve">Provedení zkoušek únosnosti pláně </t>
  </si>
  <si>
    <t>SUM</t>
  </si>
  <si>
    <t>Poznámky uchazeče k zadání</t>
  </si>
  <si>
    <t>POPUZIV</t>
  </si>
  <si>
    <t>END</t>
  </si>
  <si>
    <t>Popis stavby: Obnova chodníku v ul. Luční - 1. etapa, p. č. 1502/1 k.ú. Kvítkovice u Otrokovic</t>
  </si>
  <si>
    <r>
      <rPr>
        <b/>
        <sz val="8"/>
        <rFont val="Arial CE"/>
        <charset val="238"/>
      </rPr>
      <t>Poplatek za recyklaci betonu kusovost nad 1600 cm2 (skup.170101)</t>
    </r>
    <r>
      <rPr>
        <b/>
        <sz val="8"/>
        <color rgb="FFFF0000"/>
        <rFont val="Arial CE"/>
        <charset val="238"/>
      </rPr>
      <t xml:space="preserve">  - NACENIT s 0,-- Kč !</t>
    </r>
  </si>
  <si>
    <r>
      <rPr>
        <b/>
        <sz val="8"/>
        <rFont val="Arial CE"/>
        <charset val="238"/>
      </rPr>
      <t>Poplatek za uložení, zemina a kamení s příměsí 5 % (cihla, beton), (skup.170504)</t>
    </r>
    <r>
      <rPr>
        <b/>
        <sz val="8"/>
        <color rgb="FFFF0000"/>
        <rFont val="Arial CE"/>
        <charset val="238"/>
      </rPr>
      <t xml:space="preserve"> - NACENIT s 0,-- Kč !</t>
    </r>
  </si>
  <si>
    <r>
      <rPr>
        <b/>
        <sz val="8"/>
        <rFont val="Arial CE"/>
        <charset val="238"/>
      </rPr>
      <t xml:space="preserve">Poplatek za recyklaci asfaltu, kusovost nad 1600 cm2 (skup.170302)  </t>
    </r>
    <r>
      <rPr>
        <b/>
        <sz val="8"/>
        <color rgb="FFFF0000"/>
        <rFont val="Arial CE"/>
        <charset val="238"/>
      </rPr>
      <t>- NACENIT s 0,-- Kč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</si>
</sst>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b/>
      <sz val="8"/>
      <color rgb="FFFF0000"/>
      <name val="Arial CE"/>
      <charset val="238"/>
    </font>
    <font>
      <b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0" fontId="16" fillId="0" borderId="43" xfId="0" applyFont="1" applyBorder="1" applyAlignment="1">
      <alignment vertical="top"/>
    </xf>
    <xf numFmtId="49" fontId="16" fillId="0" borderId="44" xfId="0" applyNumberFormat="1" applyFont="1" applyBorder="1" applyAlignment="1">
      <alignment vertical="top"/>
    </xf>
    <xf numFmtId="0" fontId="16" fillId="0" borderId="44" xfId="0" applyFont="1" applyBorder="1" applyAlignment="1">
      <alignment horizontal="center" vertical="top" shrinkToFit="1"/>
    </xf>
    <xf numFmtId="165" fontId="16" fillId="0" borderId="44" xfId="0" applyNumberFormat="1" applyFont="1" applyBorder="1" applyAlignment="1">
      <alignment vertical="top" shrinkToFit="1"/>
    </xf>
    <xf numFmtId="4" fontId="16" fillId="4" borderId="44" xfId="0" applyNumberFormat="1" applyFont="1" applyFill="1" applyBorder="1" applyAlignment="1" applyProtection="1">
      <alignment vertical="top" shrinkToFit="1"/>
      <protection locked="0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4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6" fillId="6" borderId="43" xfId="0" applyFont="1" applyFill="1" applyBorder="1" applyAlignment="1">
      <alignment vertical="top"/>
    </xf>
    <xf numFmtId="49" fontId="16" fillId="6" borderId="44" xfId="0" applyNumberFormat="1" applyFont="1" applyFill="1" applyBorder="1" applyAlignment="1">
      <alignment vertical="top"/>
    </xf>
    <xf numFmtId="0" fontId="16" fillId="6" borderId="44" xfId="0" applyFont="1" applyFill="1" applyBorder="1" applyAlignment="1">
      <alignment horizontal="center" vertical="top" shrinkToFit="1"/>
    </xf>
    <xf numFmtId="165" fontId="16" fillId="6" borderId="44" xfId="0" applyNumberFormat="1" applyFont="1" applyFill="1" applyBorder="1" applyAlignment="1">
      <alignment vertical="top" shrinkToFit="1"/>
    </xf>
    <xf numFmtId="4" fontId="16" fillId="6" borderId="44" xfId="0" applyNumberFormat="1" applyFont="1" applyFill="1" applyBorder="1" applyAlignment="1" applyProtection="1">
      <alignment vertical="top" shrinkToFit="1"/>
      <protection locked="0"/>
    </xf>
    <xf numFmtId="4" fontId="16" fillId="6" borderId="44" xfId="0" applyNumberFormat="1" applyFont="1" applyFill="1" applyBorder="1" applyAlignment="1">
      <alignment vertical="top" shrinkToFit="1"/>
    </xf>
    <xf numFmtId="49" fontId="18" fillId="6" borderId="44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40</v>
      </c>
    </row>
    <row r="2" spans="1:7" ht="57.75" customHeight="1" x14ac:dyDescent="0.2">
      <c r="A2" s="183" t="s">
        <v>41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1"/>
  <sheetViews>
    <sheetView showGridLines="0" topLeftCell="B1" zoomScaleNormal="100" zoomScaleSheetLayoutView="75" workbookViewId="0">
      <selection activeCell="D2" sqref="D2"/>
    </sheetView>
  </sheetViews>
  <sheetFormatPr defaultColWidth="9" defaultRowHeight="12.9" x14ac:dyDescent="0.2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25" style="52" customWidth="1"/>
    <col min="6" max="6" width="11.625" customWidth="1"/>
    <col min="7" max="9" width="13" customWidth="1"/>
    <col min="10" max="10" width="5.5" customWidth="1"/>
    <col min="11" max="11" width="4.375" customWidth="1"/>
    <col min="12" max="15" width="10.625" customWidth="1"/>
  </cols>
  <sheetData>
    <row r="1" spans="1:15" ht="33.799999999999997" customHeight="1" x14ac:dyDescent="0.2">
      <c r="A1" s="47" t="s">
        <v>38</v>
      </c>
      <c r="B1" s="184" t="s">
        <v>4</v>
      </c>
      <c r="C1" s="185"/>
      <c r="D1" s="185"/>
      <c r="E1" s="185"/>
      <c r="F1" s="185"/>
      <c r="G1" s="185"/>
      <c r="H1" s="185"/>
      <c r="I1" s="185"/>
      <c r="J1" s="186"/>
    </row>
    <row r="2" spans="1:15" ht="36" customHeight="1" x14ac:dyDescent="0.2">
      <c r="A2" s="2"/>
      <c r="B2" s="77" t="s">
        <v>24</v>
      </c>
      <c r="C2" s="78"/>
      <c r="D2" s="79"/>
      <c r="E2" s="193" t="s">
        <v>47</v>
      </c>
      <c r="F2" s="194"/>
      <c r="G2" s="194"/>
      <c r="H2" s="194"/>
      <c r="I2" s="194"/>
      <c r="J2" s="195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196" t="s">
        <v>44</v>
      </c>
      <c r="F3" s="197"/>
      <c r="G3" s="197"/>
      <c r="H3" s="197"/>
      <c r="I3" s="197"/>
      <c r="J3" s="198"/>
    </row>
    <row r="4" spans="1:15" ht="23.3" customHeight="1" x14ac:dyDescent="0.2">
      <c r="A4" s="76">
        <v>909</v>
      </c>
      <c r="B4" s="82" t="s">
        <v>46</v>
      </c>
      <c r="C4" s="83"/>
      <c r="D4" s="84" t="s">
        <v>43</v>
      </c>
      <c r="E4" s="206" t="s">
        <v>44</v>
      </c>
      <c r="F4" s="207"/>
      <c r="G4" s="207"/>
      <c r="H4" s="207"/>
      <c r="I4" s="207"/>
      <c r="J4" s="208"/>
    </row>
    <row r="5" spans="1:15" ht="23.95" customHeight="1" x14ac:dyDescent="0.2">
      <c r="A5" s="2"/>
      <c r="B5" s="31" t="s">
        <v>23</v>
      </c>
      <c r="D5" s="211"/>
      <c r="E5" s="212"/>
      <c r="F5" s="212"/>
      <c r="G5" s="212"/>
      <c r="H5" s="18" t="s">
        <v>42</v>
      </c>
      <c r="I5" s="22"/>
      <c r="J5" s="8"/>
    </row>
    <row r="6" spans="1:15" ht="15.8" customHeight="1" x14ac:dyDescent="0.2">
      <c r="A6" s="2"/>
      <c r="B6" s="28"/>
      <c r="C6" s="55"/>
      <c r="D6" s="213"/>
      <c r="E6" s="214"/>
      <c r="F6" s="214"/>
      <c r="G6" s="214"/>
      <c r="H6" s="18" t="s">
        <v>36</v>
      </c>
      <c r="I6" s="22"/>
      <c r="J6" s="8"/>
    </row>
    <row r="7" spans="1:15" ht="15.8" customHeight="1" x14ac:dyDescent="0.2">
      <c r="A7" s="2"/>
      <c r="B7" s="29"/>
      <c r="C7" s="56"/>
      <c r="D7" s="53"/>
      <c r="E7" s="215"/>
      <c r="F7" s="216"/>
      <c r="G7" s="216"/>
      <c r="H7" s="24"/>
      <c r="I7" s="23"/>
      <c r="J7" s="34"/>
    </row>
    <row r="8" spans="1:15" ht="23.95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20</v>
      </c>
      <c r="D11" s="200"/>
      <c r="E11" s="200"/>
      <c r="F11" s="200"/>
      <c r="G11" s="200"/>
      <c r="H11" s="18" t="s">
        <v>42</v>
      </c>
      <c r="I11" s="85"/>
      <c r="J11" s="8"/>
    </row>
    <row r="12" spans="1:15" ht="15.8" customHeight="1" x14ac:dyDescent="0.2">
      <c r="A12" s="2"/>
      <c r="B12" s="28"/>
      <c r="C12" s="55"/>
      <c r="D12" s="205"/>
      <c r="E12" s="205"/>
      <c r="F12" s="205"/>
      <c r="G12" s="205"/>
      <c r="H12" s="18" t="s">
        <v>36</v>
      </c>
      <c r="I12" s="85"/>
      <c r="J12" s="8"/>
    </row>
    <row r="13" spans="1:15" ht="15.8" customHeight="1" x14ac:dyDescent="0.2">
      <c r="A13" s="2"/>
      <c r="B13" s="29"/>
      <c r="C13" s="56"/>
      <c r="D13" s="86"/>
      <c r="E13" s="209"/>
      <c r="F13" s="210"/>
      <c r="G13" s="210"/>
      <c r="H13" s="19"/>
      <c r="I13" s="23"/>
      <c r="J13" s="34"/>
    </row>
    <row r="14" spans="1:15" ht="23.95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34</v>
      </c>
      <c r="C15" s="61"/>
      <c r="D15" s="54"/>
      <c r="E15" s="199"/>
      <c r="F15" s="199"/>
      <c r="G15" s="201"/>
      <c r="H15" s="201"/>
      <c r="I15" s="201" t="s">
        <v>31</v>
      </c>
      <c r="J15" s="202"/>
    </row>
    <row r="16" spans="1:15" ht="23.3" customHeight="1" x14ac:dyDescent="0.2">
      <c r="A16" s="139" t="s">
        <v>26</v>
      </c>
      <c r="B16" s="38" t="s">
        <v>26</v>
      </c>
      <c r="C16" s="62"/>
      <c r="D16" s="63"/>
      <c r="E16" s="190"/>
      <c r="F16" s="191"/>
      <c r="G16" s="190"/>
      <c r="H16" s="191"/>
      <c r="I16" s="190">
        <f>SUMIF(F52:F57,A16,I52:I57)+SUMIF(F52:F57,"PSU",I52:I57)</f>
        <v>0</v>
      </c>
      <c r="J16" s="192"/>
    </row>
    <row r="17" spans="1:10" ht="23.3" customHeight="1" x14ac:dyDescent="0.2">
      <c r="A17" s="139" t="s">
        <v>27</v>
      </c>
      <c r="B17" s="38" t="s">
        <v>27</v>
      </c>
      <c r="C17" s="62"/>
      <c r="D17" s="63"/>
      <c r="E17" s="190"/>
      <c r="F17" s="191"/>
      <c r="G17" s="190"/>
      <c r="H17" s="191"/>
      <c r="I17" s="190">
        <f>SUMIF(F52:F57,A17,I52:I57)</f>
        <v>0</v>
      </c>
      <c r="J17" s="192"/>
    </row>
    <row r="18" spans="1:10" ht="23.3" customHeight="1" x14ac:dyDescent="0.2">
      <c r="A18" s="139" t="s">
        <v>28</v>
      </c>
      <c r="B18" s="38" t="s">
        <v>28</v>
      </c>
      <c r="C18" s="62"/>
      <c r="D18" s="63"/>
      <c r="E18" s="190"/>
      <c r="F18" s="191"/>
      <c r="G18" s="190"/>
      <c r="H18" s="191"/>
      <c r="I18" s="190">
        <f>SUMIF(F52:F57,A18,I52:I57)</f>
        <v>0</v>
      </c>
      <c r="J18" s="192"/>
    </row>
    <row r="19" spans="1:10" ht="23.3" customHeight="1" x14ac:dyDescent="0.2">
      <c r="A19" s="139" t="s">
        <v>68</v>
      </c>
      <c r="B19" s="38" t="s">
        <v>29</v>
      </c>
      <c r="C19" s="62"/>
      <c r="D19" s="63"/>
      <c r="E19" s="190"/>
      <c r="F19" s="191"/>
      <c r="G19" s="190"/>
      <c r="H19" s="191"/>
      <c r="I19" s="190">
        <f>SUMIF(F52:F57,A19,I52:I57)</f>
        <v>0</v>
      </c>
      <c r="J19" s="192"/>
    </row>
    <row r="20" spans="1:10" ht="23.3" customHeight="1" x14ac:dyDescent="0.2">
      <c r="A20" s="139" t="s">
        <v>69</v>
      </c>
      <c r="B20" s="38" t="s">
        <v>30</v>
      </c>
      <c r="C20" s="62"/>
      <c r="D20" s="63"/>
      <c r="E20" s="190"/>
      <c r="F20" s="191"/>
      <c r="G20" s="190"/>
      <c r="H20" s="191"/>
      <c r="I20" s="190">
        <f>SUMIF(F52:F57,A20,I52:I57)</f>
        <v>0</v>
      </c>
      <c r="J20" s="192"/>
    </row>
    <row r="21" spans="1:10" ht="23.3" customHeight="1" x14ac:dyDescent="0.25">
      <c r="A21" s="2"/>
      <c r="B21" s="48" t="s">
        <v>31</v>
      </c>
      <c r="C21" s="64"/>
      <c r="D21" s="65"/>
      <c r="E21" s="203"/>
      <c r="F21" s="204"/>
      <c r="G21" s="203"/>
      <c r="H21" s="204"/>
      <c r="I21" s="203">
        <f>SUM(I16:J20)</f>
        <v>0</v>
      </c>
      <c r="J21" s="222"/>
    </row>
    <row r="22" spans="1:10" ht="32.95000000000000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20">
        <f>ZakladDPHSniVypocet</f>
        <v>0</v>
      </c>
      <c r="H23" s="221"/>
      <c r="I23" s="221"/>
      <c r="J23" s="40" t="str">
        <f t="shared" ref="J23:J28" si="0">Mena</f>
        <v>CZK</v>
      </c>
    </row>
    <row r="24" spans="1:10" ht="23.3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18">
        <f>A23</f>
        <v>0</v>
      </c>
      <c r="H24" s="219"/>
      <c r="I24" s="219"/>
      <c r="J24" s="40" t="str">
        <f t="shared" si="0"/>
        <v>CZK</v>
      </c>
    </row>
    <row r="25" spans="1:10" ht="23.3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20">
        <f>ZakladDPHZaklVypocet</f>
        <v>0</v>
      </c>
      <c r="H25" s="221"/>
      <c r="I25" s="221"/>
      <c r="J25" s="40" t="str">
        <f t="shared" si="0"/>
        <v>CZK</v>
      </c>
    </row>
    <row r="26" spans="1:10" ht="23.3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87">
        <f>A25</f>
        <v>0</v>
      </c>
      <c r="H26" s="188"/>
      <c r="I26" s="188"/>
      <c r="J26" s="37" t="str">
        <f t="shared" si="0"/>
        <v>CZK</v>
      </c>
    </row>
    <row r="27" spans="1:10" ht="23.3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89">
        <f>CenaCelkem-(ZakladDPHSni+DPHSni+ZakladDPHZakl+DPHZakl)</f>
        <v>0</v>
      </c>
      <c r="H27" s="189"/>
      <c r="I27" s="189"/>
      <c r="J27" s="41" t="str">
        <f t="shared" si="0"/>
        <v>CZK</v>
      </c>
    </row>
    <row r="28" spans="1:10" ht="27.7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224">
        <f>ZakladDPHSniVypocet+ZakladDPHZaklVypocet</f>
        <v>0</v>
      </c>
      <c r="H28" s="224"/>
      <c r="I28" s="224"/>
      <c r="J28" s="116" t="str">
        <f t="shared" si="0"/>
        <v>CZK</v>
      </c>
    </row>
    <row r="29" spans="1:10" ht="27.7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223">
        <f>A27</f>
        <v>0</v>
      </c>
      <c r="H29" s="223"/>
      <c r="I29" s="223"/>
      <c r="J29" s="119" t="s">
        <v>50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25"/>
      <c r="E34" s="226"/>
      <c r="G34" s="227"/>
      <c r="H34" s="228"/>
      <c r="I34" s="228"/>
      <c r="J34" s="25"/>
    </row>
    <row r="35" spans="1:10" ht="12.75" customHeight="1" x14ac:dyDescent="0.2">
      <c r="A35" s="2"/>
      <c r="B35" s="2"/>
      <c r="D35" s="217" t="s">
        <v>2</v>
      </c>
      <c r="E35" s="21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48</v>
      </c>
      <c r="C39" s="229"/>
      <c r="D39" s="229"/>
      <c r="E39" s="229"/>
      <c r="F39" s="99">
        <f>'01 01 Pol'!AD46</f>
        <v>0</v>
      </c>
      <c r="G39" s="100">
        <f>'01 01 Pol'!AE46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43</v>
      </c>
      <c r="C40" s="230" t="s">
        <v>44</v>
      </c>
      <c r="D40" s="230"/>
      <c r="E40" s="230"/>
      <c r="F40" s="104">
        <f>'01 01 Pol'!AD46</f>
        <v>0</v>
      </c>
      <c r="G40" s="105">
        <f>'01 01 Pol'!AE46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229" t="s">
        <v>44</v>
      </c>
      <c r="D41" s="229"/>
      <c r="E41" s="229"/>
      <c r="F41" s="108">
        <f>'01 01 Pol'!AD46</f>
        <v>0</v>
      </c>
      <c r="G41" s="101">
        <f>'01 01 Pol'!AE46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231" t="s">
        <v>49</v>
      </c>
      <c r="C42" s="232"/>
      <c r="D42" s="232"/>
      <c r="E42" s="233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51</v>
      </c>
      <c r="B44" t="s">
        <v>174</v>
      </c>
    </row>
    <row r="45" spans="1:10" x14ac:dyDescent="0.2">
      <c r="A45" t="s">
        <v>52</v>
      </c>
      <c r="B45" t="s">
        <v>53</v>
      </c>
    </row>
    <row r="46" spans="1:10" x14ac:dyDescent="0.2">
      <c r="A46" t="s">
        <v>54</v>
      </c>
      <c r="B46" t="s">
        <v>55</v>
      </c>
    </row>
    <row r="49" spans="1:10" ht="15.65" x14ac:dyDescent="0.25">
      <c r="B49" s="120" t="s">
        <v>56</v>
      </c>
    </row>
    <row r="51" spans="1:10" ht="25.5" customHeight="1" x14ac:dyDescent="0.2">
      <c r="A51" s="122"/>
      <c r="B51" s="125" t="s">
        <v>18</v>
      </c>
      <c r="C51" s="125" t="s">
        <v>6</v>
      </c>
      <c r="D51" s="126"/>
      <c r="E51" s="126"/>
      <c r="F51" s="127" t="s">
        <v>57</v>
      </c>
      <c r="G51" s="127"/>
      <c r="H51" s="127"/>
      <c r="I51" s="127" t="s">
        <v>31</v>
      </c>
      <c r="J51" s="127" t="s">
        <v>0</v>
      </c>
    </row>
    <row r="52" spans="1:10" ht="36.700000000000003" customHeight="1" x14ac:dyDescent="0.2">
      <c r="A52" s="123"/>
      <c r="B52" s="128" t="s">
        <v>58</v>
      </c>
      <c r="C52" s="234" t="s">
        <v>59</v>
      </c>
      <c r="D52" s="235"/>
      <c r="E52" s="235"/>
      <c r="F52" s="135" t="s">
        <v>26</v>
      </c>
      <c r="G52" s="136"/>
      <c r="H52" s="136"/>
      <c r="I52" s="136">
        <f>'01 01 Pol'!G8</f>
        <v>0</v>
      </c>
      <c r="J52" s="132" t="str">
        <f>IF(I58=0,"",I52/I58*100)</f>
        <v/>
      </c>
    </row>
    <row r="53" spans="1:10" ht="36.700000000000003" customHeight="1" x14ac:dyDescent="0.2">
      <c r="A53" s="123"/>
      <c r="B53" s="128" t="s">
        <v>60</v>
      </c>
      <c r="C53" s="234" t="s">
        <v>61</v>
      </c>
      <c r="D53" s="235"/>
      <c r="E53" s="235"/>
      <c r="F53" s="135" t="s">
        <v>26</v>
      </c>
      <c r="G53" s="136"/>
      <c r="H53" s="136"/>
      <c r="I53" s="136">
        <f>'01 01 Pol'!G21</f>
        <v>0</v>
      </c>
      <c r="J53" s="132" t="str">
        <f>IF(I58=0,"",I53/I58*100)</f>
        <v/>
      </c>
    </row>
    <row r="54" spans="1:10" ht="36.700000000000003" customHeight="1" x14ac:dyDescent="0.2">
      <c r="A54" s="123"/>
      <c r="B54" s="128" t="s">
        <v>62</v>
      </c>
      <c r="C54" s="234" t="s">
        <v>63</v>
      </c>
      <c r="D54" s="235"/>
      <c r="E54" s="235"/>
      <c r="F54" s="135" t="s">
        <v>26</v>
      </c>
      <c r="G54" s="136"/>
      <c r="H54" s="136"/>
      <c r="I54" s="136">
        <f>'01 01 Pol'!G25</f>
        <v>0</v>
      </c>
      <c r="J54" s="132" t="str">
        <f>IF(I58=0,"",I54/I58*100)</f>
        <v/>
      </c>
    </row>
    <row r="55" spans="1:10" ht="36.700000000000003" customHeight="1" x14ac:dyDescent="0.2">
      <c r="A55" s="123"/>
      <c r="B55" s="128" t="s">
        <v>64</v>
      </c>
      <c r="C55" s="234" t="s">
        <v>65</v>
      </c>
      <c r="D55" s="235"/>
      <c r="E55" s="235"/>
      <c r="F55" s="135" t="s">
        <v>26</v>
      </c>
      <c r="G55" s="136"/>
      <c r="H55" s="136"/>
      <c r="I55" s="136">
        <f>'01 01 Pol'!G29</f>
        <v>0</v>
      </c>
      <c r="J55" s="132" t="str">
        <f>IF(I58=0,"",I55/I58*100)</f>
        <v/>
      </c>
    </row>
    <row r="56" spans="1:10" ht="36.700000000000003" customHeight="1" x14ac:dyDescent="0.2">
      <c r="A56" s="123"/>
      <c r="B56" s="128" t="s">
        <v>66</v>
      </c>
      <c r="C56" s="234" t="s">
        <v>67</v>
      </c>
      <c r="D56" s="235"/>
      <c r="E56" s="235"/>
      <c r="F56" s="135" t="s">
        <v>26</v>
      </c>
      <c r="G56" s="136"/>
      <c r="H56" s="136"/>
      <c r="I56" s="136">
        <f>'01 01 Pol'!G33</f>
        <v>0</v>
      </c>
      <c r="J56" s="132" t="str">
        <f>IF(I58=0,"",I56/I58*100)</f>
        <v/>
      </c>
    </row>
    <row r="57" spans="1:10" ht="36.700000000000003" customHeight="1" x14ac:dyDescent="0.2">
      <c r="A57" s="123"/>
      <c r="B57" s="128" t="s">
        <v>68</v>
      </c>
      <c r="C57" s="234" t="s">
        <v>29</v>
      </c>
      <c r="D57" s="235"/>
      <c r="E57" s="235"/>
      <c r="F57" s="135" t="s">
        <v>68</v>
      </c>
      <c r="G57" s="136"/>
      <c r="H57" s="136"/>
      <c r="I57" s="136">
        <f>'01 01 Pol'!G38</f>
        <v>0</v>
      </c>
      <c r="J57" s="132" t="str">
        <f>IF(I58=0,"",I57/I58*100)</f>
        <v/>
      </c>
    </row>
    <row r="58" spans="1:10" ht="25.5" customHeight="1" x14ac:dyDescent="0.2">
      <c r="A58" s="124"/>
      <c r="B58" s="129" t="s">
        <v>1</v>
      </c>
      <c r="C58" s="130"/>
      <c r="D58" s="131"/>
      <c r="E58" s="131"/>
      <c r="F58" s="137"/>
      <c r="G58" s="138"/>
      <c r="H58" s="138"/>
      <c r="I58" s="138">
        <f>SUM(I52:I57)</f>
        <v>0</v>
      </c>
      <c r="J58" s="133">
        <f>SUM(J52:J57)</f>
        <v>0</v>
      </c>
    </row>
    <row r="59" spans="1:10" x14ac:dyDescent="0.2">
      <c r="F59" s="87"/>
      <c r="G59" s="87"/>
      <c r="H59" s="87"/>
      <c r="I59" s="87"/>
      <c r="J59" s="134"/>
    </row>
    <row r="60" spans="1:10" x14ac:dyDescent="0.2">
      <c r="F60" s="87"/>
      <c r="G60" s="87"/>
      <c r="H60" s="87"/>
      <c r="I60" s="87"/>
      <c r="J60" s="134"/>
    </row>
    <row r="61" spans="1:10" x14ac:dyDescent="0.2">
      <c r="F61" s="87"/>
      <c r="G61" s="87"/>
      <c r="H61" s="87"/>
      <c r="I61" s="87"/>
      <c r="J61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1"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375" style="3" customWidth="1"/>
    <col min="2" max="2" width="14.5" style="3" customWidth="1"/>
    <col min="3" max="3" width="38.375" style="7" customWidth="1"/>
    <col min="4" max="4" width="4.5" style="3" customWidth="1"/>
    <col min="5" max="5" width="10.5" style="3" customWidth="1"/>
    <col min="6" max="6" width="9.875" style="3" customWidth="1"/>
    <col min="7" max="7" width="12.625" style="3" customWidth="1"/>
    <col min="8" max="16384" width="9.125" style="3"/>
  </cols>
  <sheetData>
    <row r="1" spans="1:7" ht="15.6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5" customHeight="1" x14ac:dyDescent="0.2">
      <c r="A2" s="50" t="s">
        <v>8</v>
      </c>
      <c r="B2" s="49"/>
      <c r="C2" s="238"/>
      <c r="D2" s="238"/>
      <c r="E2" s="238"/>
      <c r="F2" s="238"/>
      <c r="G2" s="239"/>
    </row>
    <row r="3" spans="1:7" ht="25" customHeight="1" x14ac:dyDescent="0.2">
      <c r="A3" s="50" t="s">
        <v>9</v>
      </c>
      <c r="B3" s="49"/>
      <c r="C3" s="238"/>
      <c r="D3" s="238"/>
      <c r="E3" s="238"/>
      <c r="F3" s="238"/>
      <c r="G3" s="239"/>
    </row>
    <row r="4" spans="1:7" ht="25" customHeight="1" x14ac:dyDescent="0.2">
      <c r="A4" s="50" t="s">
        <v>10</v>
      </c>
      <c r="B4" s="49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E2C8-6A9D-4D4B-B544-A031288CDE54}">
  <sheetPr>
    <outlinePr summaryBelow="0"/>
  </sheetPr>
  <dimension ref="A1:BG5000"/>
  <sheetViews>
    <sheetView tabSelected="1" workbookViewId="0">
      <pane ySplit="7" topLeftCell="A32" activePane="bottomLeft" state="frozen"/>
      <selection pane="bottomLeft" activeCell="AP38" sqref="AP38"/>
    </sheetView>
  </sheetViews>
  <sheetFormatPr defaultRowHeight="12.9" outlineLevelRow="2" x14ac:dyDescent="0.2"/>
  <cols>
    <col min="1" max="1" width="3.5" customWidth="1"/>
    <col min="2" max="2" width="12.5" style="121" customWidth="1"/>
    <col min="3" max="3" width="38.375" style="121" customWidth="1"/>
    <col min="4" max="4" width="4.875" customWidth="1"/>
    <col min="5" max="5" width="10.5" customWidth="1"/>
    <col min="6" max="6" width="9.875" customWidth="1"/>
    <col min="7" max="7" width="12.625" customWidth="1"/>
    <col min="8" max="24" width="0" hidden="1" customWidth="1"/>
    <col min="28" max="28" width="0" hidden="1" customWidth="1"/>
    <col min="30" max="40" width="0" hidden="1" customWidth="1"/>
  </cols>
  <sheetData>
    <row r="1" spans="1:59" ht="15.8" customHeight="1" x14ac:dyDescent="0.25">
      <c r="A1" s="254" t="s">
        <v>7</v>
      </c>
      <c r="B1" s="254"/>
      <c r="C1" s="254"/>
      <c r="D1" s="254"/>
      <c r="E1" s="254"/>
      <c r="F1" s="254"/>
      <c r="G1" s="254"/>
      <c r="AF1" t="s">
        <v>70</v>
      </c>
    </row>
    <row r="2" spans="1:59" ht="25" customHeight="1" x14ac:dyDescent="0.2">
      <c r="A2" s="50" t="s">
        <v>8</v>
      </c>
      <c r="B2" s="49"/>
      <c r="C2" s="255" t="s">
        <v>47</v>
      </c>
      <c r="D2" s="256"/>
      <c r="E2" s="256"/>
      <c r="F2" s="256"/>
      <c r="G2" s="257"/>
      <c r="AF2" t="s">
        <v>71</v>
      </c>
    </row>
    <row r="3" spans="1:59" ht="25" customHeight="1" x14ac:dyDescent="0.2">
      <c r="A3" s="50" t="s">
        <v>9</v>
      </c>
      <c r="B3" s="49" t="s">
        <v>43</v>
      </c>
      <c r="C3" s="255" t="s">
        <v>44</v>
      </c>
      <c r="D3" s="256"/>
      <c r="E3" s="256"/>
      <c r="F3" s="256"/>
      <c r="G3" s="257"/>
      <c r="AB3" s="121" t="s">
        <v>71</v>
      </c>
      <c r="AF3" t="s">
        <v>72</v>
      </c>
    </row>
    <row r="4" spans="1:59" ht="25" customHeight="1" x14ac:dyDescent="0.2">
      <c r="A4" s="140" t="s">
        <v>10</v>
      </c>
      <c r="B4" s="141" t="s">
        <v>43</v>
      </c>
      <c r="C4" s="258" t="s">
        <v>44</v>
      </c>
      <c r="D4" s="259"/>
      <c r="E4" s="259"/>
      <c r="F4" s="259"/>
      <c r="G4" s="260"/>
      <c r="AF4" t="s">
        <v>73</v>
      </c>
    </row>
    <row r="5" spans="1:59" x14ac:dyDescent="0.2">
      <c r="D5" s="10"/>
    </row>
    <row r="6" spans="1:59" ht="38.75" x14ac:dyDescent="0.2">
      <c r="A6" s="143" t="s">
        <v>74</v>
      </c>
      <c r="B6" s="145" t="s">
        <v>75</v>
      </c>
      <c r="C6" s="145" t="s">
        <v>76</v>
      </c>
      <c r="D6" s="144" t="s">
        <v>77</v>
      </c>
      <c r="E6" s="143" t="s">
        <v>78</v>
      </c>
      <c r="F6" s="142" t="s">
        <v>79</v>
      </c>
      <c r="G6" s="143" t="s">
        <v>31</v>
      </c>
      <c r="H6" s="146" t="s">
        <v>32</v>
      </c>
      <c r="I6" s="146" t="s">
        <v>80</v>
      </c>
      <c r="J6" s="146" t="s">
        <v>33</v>
      </c>
      <c r="K6" s="146" t="s">
        <v>81</v>
      </c>
      <c r="L6" s="146" t="s">
        <v>82</v>
      </c>
      <c r="M6" s="146" t="s">
        <v>83</v>
      </c>
      <c r="N6" s="146" t="s">
        <v>84</v>
      </c>
      <c r="O6" s="146" t="s">
        <v>85</v>
      </c>
      <c r="P6" s="146" t="s">
        <v>86</v>
      </c>
      <c r="Q6" s="146" t="s">
        <v>87</v>
      </c>
      <c r="R6" s="146" t="s">
        <v>88</v>
      </c>
      <c r="S6" s="146" t="s">
        <v>89</v>
      </c>
      <c r="T6" s="146" t="s">
        <v>90</v>
      </c>
      <c r="U6" s="146" t="s">
        <v>91</v>
      </c>
      <c r="V6" s="146" t="s">
        <v>92</v>
      </c>
      <c r="W6" s="146" t="s">
        <v>93</v>
      </c>
      <c r="X6" s="146" t="s">
        <v>94</v>
      </c>
    </row>
    <row r="7" spans="1:59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</row>
    <row r="8" spans="1:59" ht="13.6" x14ac:dyDescent="0.2">
      <c r="A8" s="159" t="s">
        <v>95</v>
      </c>
      <c r="B8" s="160" t="s">
        <v>58</v>
      </c>
      <c r="C8" s="177" t="s">
        <v>59</v>
      </c>
      <c r="D8" s="161"/>
      <c r="E8" s="162"/>
      <c r="F8" s="163"/>
      <c r="G8" s="163">
        <f>SUMIF(AF9:AF20,"&lt;&gt;NOR",G9:G20)</f>
        <v>0</v>
      </c>
      <c r="H8" s="163"/>
      <c r="I8" s="163">
        <f>SUM(I9:I20)</f>
        <v>0</v>
      </c>
      <c r="J8" s="163"/>
      <c r="K8" s="163">
        <f>SUM(K9:K20)</f>
        <v>0</v>
      </c>
      <c r="L8" s="163"/>
      <c r="M8" s="163">
        <f>SUM(M9:M20)</f>
        <v>0</v>
      </c>
      <c r="N8" s="162"/>
      <c r="O8" s="162">
        <f>SUM(O9:O20)</f>
        <v>23</v>
      </c>
      <c r="P8" s="162"/>
      <c r="Q8" s="162">
        <f>SUM(Q9:Q20)</f>
        <v>222.71</v>
      </c>
      <c r="R8" s="163"/>
      <c r="S8" s="163"/>
      <c r="T8" s="163"/>
      <c r="U8" s="163"/>
      <c r="V8" s="163">
        <f>SUM(V9:V20)</f>
        <v>60.010000000000005</v>
      </c>
      <c r="W8" s="163"/>
      <c r="X8" s="158"/>
      <c r="AF8" t="s">
        <v>96</v>
      </c>
    </row>
    <row r="9" spans="1:59" ht="21.75" outlineLevel="1" x14ac:dyDescent="0.2">
      <c r="A9" s="171">
        <v>1</v>
      </c>
      <c r="B9" s="172" t="s">
        <v>97</v>
      </c>
      <c r="C9" s="178" t="s">
        <v>98</v>
      </c>
      <c r="D9" s="173" t="s">
        <v>99</v>
      </c>
      <c r="E9" s="174">
        <v>158</v>
      </c>
      <c r="F9" s="175"/>
      <c r="G9" s="176">
        <f t="shared" ref="G9:G18" si="0">ROUND(E9*F9,2)</f>
        <v>0</v>
      </c>
      <c r="H9" s="175"/>
      <c r="I9" s="176">
        <f t="shared" ref="I9:I18" si="1">ROUND(E9*H9,2)</f>
        <v>0</v>
      </c>
      <c r="J9" s="175"/>
      <c r="K9" s="176">
        <f t="shared" ref="K9:K18" si="2">ROUND(E9*J9,2)</f>
        <v>0</v>
      </c>
      <c r="L9" s="176">
        <v>21</v>
      </c>
      <c r="M9" s="176">
        <f t="shared" ref="M9:M18" si="3">G9*(1+L9/100)</f>
        <v>0</v>
      </c>
      <c r="N9" s="174">
        <v>0</v>
      </c>
      <c r="O9" s="174">
        <f t="shared" ref="O9:O18" si="4">ROUND(E9*N9,2)</f>
        <v>0</v>
      </c>
      <c r="P9" s="174">
        <v>0.66</v>
      </c>
      <c r="Q9" s="174">
        <f t="shared" ref="Q9:Q18" si="5">ROUND(E9*P9,2)</f>
        <v>104.28</v>
      </c>
      <c r="R9" s="176"/>
      <c r="S9" s="176" t="s">
        <v>100</v>
      </c>
      <c r="T9" s="176" t="s">
        <v>100</v>
      </c>
      <c r="U9" s="176">
        <v>0.11899999999999999</v>
      </c>
      <c r="V9" s="176">
        <f t="shared" ref="V9:V18" si="6">ROUND(E9*U9,2)</f>
        <v>18.8</v>
      </c>
      <c r="W9" s="176"/>
      <c r="X9" s="157" t="s">
        <v>101</v>
      </c>
      <c r="Y9" s="147"/>
      <c r="Z9" s="147"/>
      <c r="AA9" s="147"/>
      <c r="AB9" s="147"/>
      <c r="AC9" s="147"/>
      <c r="AD9" s="147"/>
      <c r="AE9" s="147"/>
      <c r="AF9" s="147" t="s">
        <v>102</v>
      </c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</row>
    <row r="10" spans="1:59" outlineLevel="1" x14ac:dyDescent="0.2">
      <c r="A10" s="171">
        <v>2</v>
      </c>
      <c r="B10" s="172" t="s">
        <v>103</v>
      </c>
      <c r="C10" s="178" t="s">
        <v>104</v>
      </c>
      <c r="D10" s="173" t="s">
        <v>105</v>
      </c>
      <c r="E10" s="174">
        <v>9</v>
      </c>
      <c r="F10" s="175"/>
      <c r="G10" s="176">
        <f t="shared" si="0"/>
        <v>0</v>
      </c>
      <c r="H10" s="175"/>
      <c r="I10" s="176">
        <f t="shared" si="1"/>
        <v>0</v>
      </c>
      <c r="J10" s="175"/>
      <c r="K10" s="176">
        <f t="shared" si="2"/>
        <v>0</v>
      </c>
      <c r="L10" s="176">
        <v>21</v>
      </c>
      <c r="M10" s="176">
        <f t="shared" si="3"/>
        <v>0</v>
      </c>
      <c r="N10" s="174">
        <v>0</v>
      </c>
      <c r="O10" s="174">
        <f t="shared" si="4"/>
        <v>0</v>
      </c>
      <c r="P10" s="174">
        <v>0</v>
      </c>
      <c r="Q10" s="174">
        <f t="shared" si="5"/>
        <v>0</v>
      </c>
      <c r="R10" s="176"/>
      <c r="S10" s="176" t="s">
        <v>100</v>
      </c>
      <c r="T10" s="176" t="s">
        <v>100</v>
      </c>
      <c r="U10" s="176">
        <v>0.37</v>
      </c>
      <c r="V10" s="176">
        <f t="shared" si="6"/>
        <v>3.33</v>
      </c>
      <c r="W10" s="176"/>
      <c r="X10" s="157" t="s">
        <v>101</v>
      </c>
      <c r="Y10" s="147"/>
      <c r="Z10" s="147"/>
      <c r="AA10" s="147"/>
      <c r="AB10" s="147"/>
      <c r="AC10" s="147"/>
      <c r="AD10" s="147"/>
      <c r="AE10" s="147"/>
      <c r="AF10" s="147" t="s">
        <v>102</v>
      </c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</row>
    <row r="11" spans="1:59" outlineLevel="1" x14ac:dyDescent="0.2">
      <c r="A11" s="171">
        <v>3</v>
      </c>
      <c r="B11" s="172" t="s">
        <v>106</v>
      </c>
      <c r="C11" s="178" t="s">
        <v>107</v>
      </c>
      <c r="D11" s="173" t="s">
        <v>105</v>
      </c>
      <c r="E11" s="174">
        <v>9</v>
      </c>
      <c r="F11" s="175"/>
      <c r="G11" s="176">
        <f t="shared" si="0"/>
        <v>0</v>
      </c>
      <c r="H11" s="175"/>
      <c r="I11" s="176">
        <f t="shared" si="1"/>
        <v>0</v>
      </c>
      <c r="J11" s="175"/>
      <c r="K11" s="176">
        <f t="shared" si="2"/>
        <v>0</v>
      </c>
      <c r="L11" s="176">
        <v>21</v>
      </c>
      <c r="M11" s="176">
        <f t="shared" si="3"/>
        <v>0</v>
      </c>
      <c r="N11" s="174">
        <v>0</v>
      </c>
      <c r="O11" s="174">
        <f t="shared" si="4"/>
        <v>0</v>
      </c>
      <c r="P11" s="174">
        <v>0</v>
      </c>
      <c r="Q11" s="174">
        <f t="shared" si="5"/>
        <v>0</v>
      </c>
      <c r="R11" s="176"/>
      <c r="S11" s="176" t="s">
        <v>100</v>
      </c>
      <c r="T11" s="176" t="s">
        <v>100</v>
      </c>
      <c r="U11" s="176">
        <v>0.06</v>
      </c>
      <c r="V11" s="176">
        <f t="shared" si="6"/>
        <v>0.54</v>
      </c>
      <c r="W11" s="176"/>
      <c r="X11" s="157" t="s">
        <v>101</v>
      </c>
      <c r="Y11" s="147"/>
      <c r="Z11" s="147"/>
      <c r="AA11" s="147"/>
      <c r="AB11" s="147"/>
      <c r="AC11" s="147"/>
      <c r="AD11" s="147"/>
      <c r="AE11" s="147"/>
      <c r="AF11" s="147" t="s">
        <v>102</v>
      </c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</row>
    <row r="12" spans="1:59" ht="21.75" outlineLevel="1" x14ac:dyDescent="0.2">
      <c r="A12" s="171">
        <v>4</v>
      </c>
      <c r="B12" s="172" t="s">
        <v>108</v>
      </c>
      <c r="C12" s="178" t="s">
        <v>109</v>
      </c>
      <c r="D12" s="173" t="s">
        <v>110</v>
      </c>
      <c r="E12" s="174">
        <v>3</v>
      </c>
      <c r="F12" s="175"/>
      <c r="G12" s="176">
        <f t="shared" si="0"/>
        <v>0</v>
      </c>
      <c r="H12" s="175"/>
      <c r="I12" s="176">
        <f t="shared" si="1"/>
        <v>0</v>
      </c>
      <c r="J12" s="175"/>
      <c r="K12" s="176">
        <f t="shared" si="2"/>
        <v>0</v>
      </c>
      <c r="L12" s="176">
        <v>21</v>
      </c>
      <c r="M12" s="176">
        <f t="shared" si="3"/>
        <v>0</v>
      </c>
      <c r="N12" s="174">
        <v>0</v>
      </c>
      <c r="O12" s="174">
        <f t="shared" si="4"/>
        <v>0</v>
      </c>
      <c r="P12" s="174">
        <v>0</v>
      </c>
      <c r="Q12" s="174">
        <f t="shared" si="5"/>
        <v>0</v>
      </c>
      <c r="R12" s="176"/>
      <c r="S12" s="176" t="s">
        <v>111</v>
      </c>
      <c r="T12" s="176" t="s">
        <v>112</v>
      </c>
      <c r="U12" s="176">
        <v>0</v>
      </c>
      <c r="V12" s="176">
        <f t="shared" si="6"/>
        <v>0</v>
      </c>
      <c r="W12" s="176"/>
      <c r="X12" s="157" t="s">
        <v>101</v>
      </c>
      <c r="Y12" s="147"/>
      <c r="Z12" s="147"/>
      <c r="AA12" s="147"/>
      <c r="AB12" s="147"/>
      <c r="AC12" s="147"/>
      <c r="AD12" s="147"/>
      <c r="AE12" s="147"/>
      <c r="AF12" s="147" t="s">
        <v>102</v>
      </c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</row>
    <row r="13" spans="1:59" ht="21.75" outlineLevel="1" x14ac:dyDescent="0.2">
      <c r="A13" s="171">
        <v>5</v>
      </c>
      <c r="B13" s="172" t="s">
        <v>113</v>
      </c>
      <c r="C13" s="178" t="s">
        <v>114</v>
      </c>
      <c r="D13" s="173" t="s">
        <v>99</v>
      </c>
      <c r="E13" s="174">
        <v>153</v>
      </c>
      <c r="F13" s="175"/>
      <c r="G13" s="176">
        <f t="shared" si="0"/>
        <v>0</v>
      </c>
      <c r="H13" s="175"/>
      <c r="I13" s="176">
        <f t="shared" si="1"/>
        <v>0</v>
      </c>
      <c r="J13" s="175"/>
      <c r="K13" s="176">
        <f t="shared" si="2"/>
        <v>0</v>
      </c>
      <c r="L13" s="176">
        <v>21</v>
      </c>
      <c r="M13" s="176">
        <f t="shared" si="3"/>
        <v>0</v>
      </c>
      <c r="N13" s="174">
        <v>0</v>
      </c>
      <c r="O13" s="174">
        <f t="shared" si="4"/>
        <v>0</v>
      </c>
      <c r="P13" s="174">
        <v>0.35799999999999998</v>
      </c>
      <c r="Q13" s="174">
        <f t="shared" si="5"/>
        <v>54.77</v>
      </c>
      <c r="R13" s="176"/>
      <c r="S13" s="176" t="s">
        <v>100</v>
      </c>
      <c r="T13" s="176" t="s">
        <v>100</v>
      </c>
      <c r="U13" s="176">
        <v>0</v>
      </c>
      <c r="V13" s="176">
        <f t="shared" si="6"/>
        <v>0</v>
      </c>
      <c r="W13" s="176"/>
      <c r="X13" s="157" t="s">
        <v>101</v>
      </c>
      <c r="Y13" s="147"/>
      <c r="Z13" s="147"/>
      <c r="AA13" s="147"/>
      <c r="AB13" s="147"/>
      <c r="AC13" s="147"/>
      <c r="AD13" s="147"/>
      <c r="AE13" s="147"/>
      <c r="AF13" s="147" t="s">
        <v>115</v>
      </c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</row>
    <row r="14" spans="1:59" ht="21.75" outlineLevel="1" x14ac:dyDescent="0.2">
      <c r="A14" s="171">
        <v>6</v>
      </c>
      <c r="B14" s="172" t="s">
        <v>116</v>
      </c>
      <c r="C14" s="178" t="s">
        <v>117</v>
      </c>
      <c r="D14" s="173" t="s">
        <v>118</v>
      </c>
      <c r="E14" s="174">
        <v>45</v>
      </c>
      <c r="F14" s="175"/>
      <c r="G14" s="176">
        <f t="shared" si="0"/>
        <v>0</v>
      </c>
      <c r="H14" s="175"/>
      <c r="I14" s="176">
        <f t="shared" si="1"/>
        <v>0</v>
      </c>
      <c r="J14" s="175"/>
      <c r="K14" s="176">
        <f t="shared" si="2"/>
        <v>0</v>
      </c>
      <c r="L14" s="176">
        <v>21</v>
      </c>
      <c r="M14" s="176">
        <f t="shared" si="3"/>
        <v>0</v>
      </c>
      <c r="N14" s="174">
        <v>0</v>
      </c>
      <c r="O14" s="174">
        <f t="shared" si="4"/>
        <v>0</v>
      </c>
      <c r="P14" s="174">
        <v>0.27</v>
      </c>
      <c r="Q14" s="174">
        <f t="shared" si="5"/>
        <v>12.15</v>
      </c>
      <c r="R14" s="176"/>
      <c r="S14" s="176" t="s">
        <v>100</v>
      </c>
      <c r="T14" s="176" t="s">
        <v>100</v>
      </c>
      <c r="U14" s="176">
        <v>0</v>
      </c>
      <c r="V14" s="176">
        <f t="shared" si="6"/>
        <v>0</v>
      </c>
      <c r="W14" s="176"/>
      <c r="X14" s="157" t="s">
        <v>101</v>
      </c>
      <c r="Y14" s="147"/>
      <c r="Z14" s="147"/>
      <c r="AA14" s="147"/>
      <c r="AB14" s="147"/>
      <c r="AC14" s="147"/>
      <c r="AD14" s="147"/>
      <c r="AE14" s="147"/>
      <c r="AF14" s="147" t="s">
        <v>115</v>
      </c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</row>
    <row r="15" spans="1:59" ht="21.75" outlineLevel="1" x14ac:dyDescent="0.2">
      <c r="A15" s="171">
        <v>7</v>
      </c>
      <c r="B15" s="172" t="s">
        <v>119</v>
      </c>
      <c r="C15" s="178" t="s">
        <v>120</v>
      </c>
      <c r="D15" s="173" t="s">
        <v>118</v>
      </c>
      <c r="E15" s="174">
        <v>143</v>
      </c>
      <c r="F15" s="175"/>
      <c r="G15" s="176">
        <f t="shared" si="0"/>
        <v>0</v>
      </c>
      <c r="H15" s="175"/>
      <c r="I15" s="176">
        <f t="shared" si="1"/>
        <v>0</v>
      </c>
      <c r="J15" s="175"/>
      <c r="K15" s="176">
        <f t="shared" si="2"/>
        <v>0</v>
      </c>
      <c r="L15" s="176">
        <v>21</v>
      </c>
      <c r="M15" s="176">
        <f t="shared" si="3"/>
        <v>0</v>
      </c>
      <c r="N15" s="174">
        <v>0</v>
      </c>
      <c r="O15" s="174">
        <f t="shared" si="4"/>
        <v>0</v>
      </c>
      <c r="P15" s="174">
        <v>0.22</v>
      </c>
      <c r="Q15" s="174">
        <f t="shared" si="5"/>
        <v>31.46</v>
      </c>
      <c r="R15" s="176"/>
      <c r="S15" s="176" t="s">
        <v>100</v>
      </c>
      <c r="T15" s="176" t="s">
        <v>100</v>
      </c>
      <c r="U15" s="176">
        <v>0</v>
      </c>
      <c r="V15" s="176">
        <f t="shared" si="6"/>
        <v>0</v>
      </c>
      <c r="W15" s="176"/>
      <c r="X15" s="157" t="s">
        <v>101</v>
      </c>
      <c r="Y15" s="147"/>
      <c r="Z15" s="147"/>
      <c r="AA15" s="147"/>
      <c r="AB15" s="147"/>
      <c r="AC15" s="147"/>
      <c r="AD15" s="147"/>
      <c r="AE15" s="147"/>
      <c r="AF15" s="147" t="s">
        <v>115</v>
      </c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</row>
    <row r="16" spans="1:59" ht="21.75" outlineLevel="1" x14ac:dyDescent="0.2">
      <c r="A16" s="171">
        <v>8</v>
      </c>
      <c r="B16" s="172" t="s">
        <v>121</v>
      </c>
      <c r="C16" s="178" t="s">
        <v>122</v>
      </c>
      <c r="D16" s="173" t="s">
        <v>123</v>
      </c>
      <c r="E16" s="174">
        <v>1.75</v>
      </c>
      <c r="F16" s="175"/>
      <c r="G16" s="176">
        <f t="shared" si="0"/>
        <v>0</v>
      </c>
      <c r="H16" s="175"/>
      <c r="I16" s="176">
        <f t="shared" si="1"/>
        <v>0</v>
      </c>
      <c r="J16" s="175"/>
      <c r="K16" s="176">
        <f t="shared" si="2"/>
        <v>0</v>
      </c>
      <c r="L16" s="176">
        <v>21</v>
      </c>
      <c r="M16" s="176">
        <f t="shared" si="3"/>
        <v>0</v>
      </c>
      <c r="N16" s="174">
        <v>0</v>
      </c>
      <c r="O16" s="174">
        <f t="shared" si="4"/>
        <v>0</v>
      </c>
      <c r="P16" s="174">
        <v>2.2000000000000002</v>
      </c>
      <c r="Q16" s="174">
        <f t="shared" si="5"/>
        <v>3.85</v>
      </c>
      <c r="R16" s="176"/>
      <c r="S16" s="176" t="s">
        <v>100</v>
      </c>
      <c r="T16" s="176" t="s">
        <v>100</v>
      </c>
      <c r="U16" s="176">
        <v>0</v>
      </c>
      <c r="V16" s="176">
        <f t="shared" si="6"/>
        <v>0</v>
      </c>
      <c r="W16" s="176"/>
      <c r="X16" s="157" t="s">
        <v>101</v>
      </c>
      <c r="Y16" s="147"/>
      <c r="Z16" s="147"/>
      <c r="AA16" s="147"/>
      <c r="AB16" s="147"/>
      <c r="AC16" s="147"/>
      <c r="AD16" s="147"/>
      <c r="AE16" s="147"/>
      <c r="AF16" s="147" t="s">
        <v>115</v>
      </c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</row>
    <row r="17" spans="1:59" ht="21.75" outlineLevel="1" x14ac:dyDescent="0.2">
      <c r="A17" s="171">
        <v>9</v>
      </c>
      <c r="B17" s="172" t="s">
        <v>124</v>
      </c>
      <c r="C17" s="178" t="s">
        <v>125</v>
      </c>
      <c r="D17" s="173" t="s">
        <v>123</v>
      </c>
      <c r="E17" s="174">
        <v>4.5</v>
      </c>
      <c r="F17" s="175"/>
      <c r="G17" s="176">
        <f t="shared" si="0"/>
        <v>0</v>
      </c>
      <c r="H17" s="175"/>
      <c r="I17" s="176">
        <f t="shared" si="1"/>
        <v>0</v>
      </c>
      <c r="J17" s="175"/>
      <c r="K17" s="176">
        <f t="shared" si="2"/>
        <v>0</v>
      </c>
      <c r="L17" s="176">
        <v>21</v>
      </c>
      <c r="M17" s="176">
        <f t="shared" si="3"/>
        <v>0</v>
      </c>
      <c r="N17" s="174">
        <v>0</v>
      </c>
      <c r="O17" s="174">
        <f t="shared" si="4"/>
        <v>0</v>
      </c>
      <c r="P17" s="174">
        <v>3.6</v>
      </c>
      <c r="Q17" s="174">
        <f t="shared" si="5"/>
        <v>16.2</v>
      </c>
      <c r="R17" s="176"/>
      <c r="S17" s="176" t="s">
        <v>100</v>
      </c>
      <c r="T17" s="176" t="s">
        <v>100</v>
      </c>
      <c r="U17" s="176">
        <v>0</v>
      </c>
      <c r="V17" s="176">
        <f t="shared" si="6"/>
        <v>0</v>
      </c>
      <c r="W17" s="176"/>
      <c r="X17" s="157" t="s">
        <v>101</v>
      </c>
      <c r="Y17" s="147"/>
      <c r="Z17" s="147"/>
      <c r="AA17" s="147"/>
      <c r="AB17" s="147"/>
      <c r="AC17" s="147"/>
      <c r="AD17" s="147"/>
      <c r="AE17" s="147"/>
      <c r="AF17" s="147" t="s">
        <v>115</v>
      </c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</row>
    <row r="18" spans="1:59" ht="21.75" outlineLevel="1" x14ac:dyDescent="0.2">
      <c r="A18" s="165">
        <v>10</v>
      </c>
      <c r="B18" s="166" t="s">
        <v>126</v>
      </c>
      <c r="C18" s="179" t="s">
        <v>127</v>
      </c>
      <c r="D18" s="167" t="s">
        <v>99</v>
      </c>
      <c r="E18" s="168">
        <v>145</v>
      </c>
      <c r="F18" s="169"/>
      <c r="G18" s="170">
        <f t="shared" si="0"/>
        <v>0</v>
      </c>
      <c r="H18" s="169"/>
      <c r="I18" s="170">
        <f t="shared" si="1"/>
        <v>0</v>
      </c>
      <c r="J18" s="169"/>
      <c r="K18" s="170">
        <f t="shared" si="2"/>
        <v>0</v>
      </c>
      <c r="L18" s="170">
        <v>21</v>
      </c>
      <c r="M18" s="170">
        <f t="shared" si="3"/>
        <v>0</v>
      </c>
      <c r="N18" s="168">
        <v>3.0000000000000001E-5</v>
      </c>
      <c r="O18" s="168">
        <f t="shared" si="4"/>
        <v>0</v>
      </c>
      <c r="P18" s="168">
        <v>0</v>
      </c>
      <c r="Q18" s="168">
        <f t="shared" si="5"/>
        <v>0</v>
      </c>
      <c r="R18" s="170"/>
      <c r="S18" s="170" t="s">
        <v>100</v>
      </c>
      <c r="T18" s="170" t="s">
        <v>100</v>
      </c>
      <c r="U18" s="170">
        <v>0.25752000000000003</v>
      </c>
      <c r="V18" s="170">
        <f t="shared" si="6"/>
        <v>37.340000000000003</v>
      </c>
      <c r="W18" s="170"/>
      <c r="X18" s="157" t="s">
        <v>101</v>
      </c>
      <c r="Y18" s="147"/>
      <c r="Z18" s="147"/>
      <c r="AA18" s="147"/>
      <c r="AB18" s="147"/>
      <c r="AC18" s="147"/>
      <c r="AD18" s="147"/>
      <c r="AE18" s="147"/>
      <c r="AF18" s="147" t="s">
        <v>115</v>
      </c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</row>
    <row r="19" spans="1:59" outlineLevel="2" x14ac:dyDescent="0.2">
      <c r="A19" s="154"/>
      <c r="B19" s="155"/>
      <c r="C19" s="252" t="s">
        <v>128</v>
      </c>
      <c r="D19" s="253"/>
      <c r="E19" s="253"/>
      <c r="F19" s="253"/>
      <c r="G19" s="253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47"/>
      <c r="Z19" s="147"/>
      <c r="AA19" s="147"/>
      <c r="AB19" s="147"/>
      <c r="AC19" s="147"/>
      <c r="AD19" s="147"/>
      <c r="AE19" s="147"/>
      <c r="AF19" s="147" t="s">
        <v>129</v>
      </c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</row>
    <row r="20" spans="1:59" outlineLevel="1" x14ac:dyDescent="0.2">
      <c r="A20" s="171">
        <v>11</v>
      </c>
      <c r="B20" s="172" t="s">
        <v>130</v>
      </c>
      <c r="C20" s="178" t="s">
        <v>131</v>
      </c>
      <c r="D20" s="173" t="s">
        <v>132</v>
      </c>
      <c r="E20" s="174">
        <v>23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1</v>
      </c>
      <c r="O20" s="174">
        <f>ROUND(E20*N20,2)</f>
        <v>23</v>
      </c>
      <c r="P20" s="174">
        <v>0</v>
      </c>
      <c r="Q20" s="174">
        <f>ROUND(E20*P20,2)</f>
        <v>0</v>
      </c>
      <c r="R20" s="176" t="s">
        <v>133</v>
      </c>
      <c r="S20" s="176" t="s">
        <v>100</v>
      </c>
      <c r="T20" s="176" t="s">
        <v>100</v>
      </c>
      <c r="U20" s="176">
        <v>0</v>
      </c>
      <c r="V20" s="176">
        <f>ROUND(E20*U20,2)</f>
        <v>0</v>
      </c>
      <c r="W20" s="176"/>
      <c r="X20" s="157" t="s">
        <v>101</v>
      </c>
      <c r="Y20" s="147"/>
      <c r="Z20" s="147"/>
      <c r="AA20" s="147"/>
      <c r="AB20" s="147"/>
      <c r="AC20" s="147"/>
      <c r="AD20" s="147"/>
      <c r="AE20" s="147"/>
      <c r="AF20" s="147" t="s">
        <v>134</v>
      </c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</row>
    <row r="21" spans="1:59" ht="13.6" x14ac:dyDescent="0.2">
      <c r="A21" s="159" t="s">
        <v>95</v>
      </c>
      <c r="B21" s="160" t="s">
        <v>60</v>
      </c>
      <c r="C21" s="177" t="s">
        <v>61</v>
      </c>
      <c r="D21" s="161"/>
      <c r="E21" s="162"/>
      <c r="F21" s="163"/>
      <c r="G21" s="163">
        <f>SUMIF(AF22:AF24,"&lt;&gt;NOR",G22:G24)</f>
        <v>0</v>
      </c>
      <c r="H21" s="163"/>
      <c r="I21" s="163">
        <f>SUM(I22:I24)</f>
        <v>0</v>
      </c>
      <c r="J21" s="163"/>
      <c r="K21" s="163">
        <f>SUM(K22:K24)</f>
        <v>0</v>
      </c>
      <c r="L21" s="163"/>
      <c r="M21" s="163">
        <f>SUM(M22:M24)</f>
        <v>0</v>
      </c>
      <c r="N21" s="162"/>
      <c r="O21" s="162">
        <f>SUM(O22:O24)</f>
        <v>133.94999999999999</v>
      </c>
      <c r="P21" s="162"/>
      <c r="Q21" s="162">
        <f>SUM(Q22:Q24)</f>
        <v>0</v>
      </c>
      <c r="R21" s="163"/>
      <c r="S21" s="163"/>
      <c r="T21" s="163"/>
      <c r="U21" s="163"/>
      <c r="V21" s="163">
        <f>SUM(V22:V24)</f>
        <v>4.8600000000000003</v>
      </c>
      <c r="W21" s="163"/>
      <c r="X21" s="158"/>
      <c r="AF21" t="s">
        <v>96</v>
      </c>
    </row>
    <row r="22" spans="1:59" ht="21.75" outlineLevel="1" x14ac:dyDescent="0.2">
      <c r="A22" s="171">
        <v>12</v>
      </c>
      <c r="B22" s="172" t="s">
        <v>135</v>
      </c>
      <c r="C22" s="178" t="s">
        <v>136</v>
      </c>
      <c r="D22" s="173" t="s">
        <v>99</v>
      </c>
      <c r="E22" s="174">
        <v>22.5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0.15382000000000001</v>
      </c>
      <c r="O22" s="174">
        <f>ROUND(E22*N22,2)</f>
        <v>3.46</v>
      </c>
      <c r="P22" s="174">
        <v>0</v>
      </c>
      <c r="Q22" s="174">
        <f>ROUND(E22*P22,2)</f>
        <v>0</v>
      </c>
      <c r="R22" s="176"/>
      <c r="S22" s="176" t="s">
        <v>100</v>
      </c>
      <c r="T22" s="176" t="s">
        <v>100</v>
      </c>
      <c r="U22" s="176">
        <v>0.216</v>
      </c>
      <c r="V22" s="176">
        <f>ROUND(E22*U22,2)</f>
        <v>4.8600000000000003</v>
      </c>
      <c r="W22" s="176"/>
      <c r="X22" s="157" t="s">
        <v>101</v>
      </c>
      <c r="Y22" s="147"/>
      <c r="Z22" s="147"/>
      <c r="AA22" s="147"/>
      <c r="AB22" s="147"/>
      <c r="AC22" s="147"/>
      <c r="AD22" s="147"/>
      <c r="AE22" s="147"/>
      <c r="AF22" s="147" t="s">
        <v>102</v>
      </c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</row>
    <row r="23" spans="1:59" ht="21.75" outlineLevel="1" x14ac:dyDescent="0.2">
      <c r="A23" s="171">
        <v>13</v>
      </c>
      <c r="B23" s="172" t="s">
        <v>137</v>
      </c>
      <c r="C23" s="178" t="s">
        <v>138</v>
      </c>
      <c r="D23" s="173" t="s">
        <v>99</v>
      </c>
      <c r="E23" s="174">
        <v>2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0.63654999999999995</v>
      </c>
      <c r="O23" s="174">
        <f>ROUND(E23*N23,2)</f>
        <v>1.27</v>
      </c>
      <c r="P23" s="174">
        <v>0</v>
      </c>
      <c r="Q23" s="174">
        <f>ROUND(E23*P23,2)</f>
        <v>0</v>
      </c>
      <c r="R23" s="176"/>
      <c r="S23" s="176" t="s">
        <v>111</v>
      </c>
      <c r="T23" s="176" t="s">
        <v>112</v>
      </c>
      <c r="U23" s="176">
        <v>0</v>
      </c>
      <c r="V23" s="176">
        <f>ROUND(E23*U23,2)</f>
        <v>0</v>
      </c>
      <c r="W23" s="176"/>
      <c r="X23" s="157" t="s">
        <v>101</v>
      </c>
      <c r="Y23" s="147"/>
      <c r="Z23" s="147"/>
      <c r="AA23" s="147"/>
      <c r="AB23" s="147"/>
      <c r="AC23" s="147"/>
      <c r="AD23" s="147"/>
      <c r="AE23" s="147"/>
      <c r="AF23" s="147" t="s">
        <v>115</v>
      </c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</row>
    <row r="24" spans="1:59" ht="21.75" outlineLevel="1" x14ac:dyDescent="0.2">
      <c r="A24" s="171">
        <v>14</v>
      </c>
      <c r="B24" s="172" t="s">
        <v>139</v>
      </c>
      <c r="C24" s="178" t="s">
        <v>140</v>
      </c>
      <c r="D24" s="173" t="s">
        <v>99</v>
      </c>
      <c r="E24" s="174">
        <v>203</v>
      </c>
      <c r="F24" s="175"/>
      <c r="G24" s="176">
        <f>ROUND(E24*F24,2)</f>
        <v>0</v>
      </c>
      <c r="H24" s="175"/>
      <c r="I24" s="176">
        <f>ROUND(E24*H24,2)</f>
        <v>0</v>
      </c>
      <c r="J24" s="175"/>
      <c r="K24" s="176">
        <f>ROUND(E24*J24,2)</f>
        <v>0</v>
      </c>
      <c r="L24" s="176">
        <v>21</v>
      </c>
      <c r="M24" s="176">
        <f>G24*(1+L24/100)</f>
        <v>0</v>
      </c>
      <c r="N24" s="174">
        <v>0.63654999999999995</v>
      </c>
      <c r="O24" s="174">
        <f>ROUND(E24*N24,2)</f>
        <v>129.22</v>
      </c>
      <c r="P24" s="174">
        <v>0</v>
      </c>
      <c r="Q24" s="174">
        <f>ROUND(E24*P24,2)</f>
        <v>0</v>
      </c>
      <c r="R24" s="176"/>
      <c r="S24" s="176" t="s">
        <v>111</v>
      </c>
      <c r="T24" s="176" t="s">
        <v>112</v>
      </c>
      <c r="U24" s="176">
        <v>0</v>
      </c>
      <c r="V24" s="176">
        <f>ROUND(E24*U24,2)</f>
        <v>0</v>
      </c>
      <c r="W24" s="176"/>
      <c r="X24" s="157" t="s">
        <v>101</v>
      </c>
      <c r="Y24" s="147"/>
      <c r="Z24" s="147"/>
      <c r="AA24" s="147"/>
      <c r="AB24" s="147"/>
      <c r="AC24" s="147"/>
      <c r="AD24" s="147"/>
      <c r="AE24" s="147"/>
      <c r="AF24" s="147" t="s">
        <v>115</v>
      </c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</row>
    <row r="25" spans="1:59" ht="13.6" x14ac:dyDescent="0.2">
      <c r="A25" s="159" t="s">
        <v>95</v>
      </c>
      <c r="B25" s="160" t="s">
        <v>62</v>
      </c>
      <c r="C25" s="177" t="s">
        <v>63</v>
      </c>
      <c r="D25" s="161"/>
      <c r="E25" s="162"/>
      <c r="F25" s="163"/>
      <c r="G25" s="163">
        <f>SUMIF(AF26:AF28,"&lt;&gt;NOR",G26:G28)</f>
        <v>0</v>
      </c>
      <c r="H25" s="163"/>
      <c r="I25" s="163">
        <f>SUM(I26:I28)</f>
        <v>0</v>
      </c>
      <c r="J25" s="163"/>
      <c r="K25" s="163">
        <f>SUM(K26:K28)</f>
        <v>0</v>
      </c>
      <c r="L25" s="163"/>
      <c r="M25" s="163">
        <f>SUM(M26:M28)</f>
        <v>0</v>
      </c>
      <c r="N25" s="162"/>
      <c r="O25" s="162">
        <f>SUM(O26:O28)</f>
        <v>1.45</v>
      </c>
      <c r="P25" s="162"/>
      <c r="Q25" s="162">
        <f>SUM(Q26:Q28)</f>
        <v>0</v>
      </c>
      <c r="R25" s="163"/>
      <c r="S25" s="163"/>
      <c r="T25" s="163"/>
      <c r="U25" s="163"/>
      <c r="V25" s="163">
        <f>SUM(V26:V28)</f>
        <v>13.149999999999999</v>
      </c>
      <c r="W25" s="163"/>
      <c r="X25" s="158"/>
      <c r="AF25" t="s">
        <v>96</v>
      </c>
    </row>
    <row r="26" spans="1:59" ht="21.75" outlineLevel="1" x14ac:dyDescent="0.2">
      <c r="A26" s="171">
        <v>15</v>
      </c>
      <c r="B26" s="172" t="s">
        <v>141</v>
      </c>
      <c r="C26" s="178" t="s">
        <v>142</v>
      </c>
      <c r="D26" s="173" t="s">
        <v>143</v>
      </c>
      <c r="E26" s="174">
        <v>1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0.43093999999999999</v>
      </c>
      <c r="O26" s="174">
        <f>ROUND(E26*N26,2)</f>
        <v>0.43</v>
      </c>
      <c r="P26" s="174">
        <v>0</v>
      </c>
      <c r="Q26" s="174">
        <f>ROUND(E26*P26,2)</f>
        <v>0</v>
      </c>
      <c r="R26" s="176"/>
      <c r="S26" s="176" t="s">
        <v>100</v>
      </c>
      <c r="T26" s="176" t="s">
        <v>100</v>
      </c>
      <c r="U26" s="176">
        <v>3.8170000000000002</v>
      </c>
      <c r="V26" s="176">
        <f>ROUND(E26*U26,2)</f>
        <v>3.82</v>
      </c>
      <c r="W26" s="176"/>
      <c r="X26" s="157" t="s">
        <v>101</v>
      </c>
      <c r="Y26" s="147"/>
      <c r="Z26" s="147"/>
      <c r="AA26" s="147"/>
      <c r="AB26" s="147"/>
      <c r="AC26" s="147"/>
      <c r="AD26" s="147"/>
      <c r="AE26" s="147"/>
      <c r="AF26" s="147" t="s">
        <v>102</v>
      </c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</row>
    <row r="27" spans="1:59" ht="21.75" outlineLevel="1" x14ac:dyDescent="0.2">
      <c r="A27" s="171">
        <v>16</v>
      </c>
      <c r="B27" s="172" t="s">
        <v>144</v>
      </c>
      <c r="C27" s="178" t="s">
        <v>145</v>
      </c>
      <c r="D27" s="173" t="s">
        <v>143</v>
      </c>
      <c r="E27" s="174">
        <v>1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0.16102</v>
      </c>
      <c r="O27" s="174">
        <f>ROUND(E27*N27,2)</f>
        <v>0.16</v>
      </c>
      <c r="P27" s="174">
        <v>0</v>
      </c>
      <c r="Q27" s="174">
        <f>ROUND(E27*P27,2)</f>
        <v>0</v>
      </c>
      <c r="R27" s="176"/>
      <c r="S27" s="176" t="s">
        <v>100</v>
      </c>
      <c r="T27" s="176" t="s">
        <v>100</v>
      </c>
      <c r="U27" s="176">
        <v>1.694</v>
      </c>
      <c r="V27" s="176">
        <f>ROUND(E27*U27,2)</f>
        <v>1.69</v>
      </c>
      <c r="W27" s="176"/>
      <c r="X27" s="157" t="s">
        <v>101</v>
      </c>
      <c r="Y27" s="147"/>
      <c r="Z27" s="147"/>
      <c r="AA27" s="147"/>
      <c r="AB27" s="147"/>
      <c r="AC27" s="147"/>
      <c r="AD27" s="147"/>
      <c r="AE27" s="147"/>
      <c r="AF27" s="147" t="s">
        <v>102</v>
      </c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</row>
    <row r="28" spans="1:59" outlineLevel="1" x14ac:dyDescent="0.2">
      <c r="A28" s="171">
        <v>17</v>
      </c>
      <c r="B28" s="172" t="s">
        <v>146</v>
      </c>
      <c r="C28" s="178" t="s">
        <v>147</v>
      </c>
      <c r="D28" s="173" t="s">
        <v>143</v>
      </c>
      <c r="E28" s="174">
        <v>2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0.43093999999999999</v>
      </c>
      <c r="O28" s="174">
        <f>ROUND(E28*N28,2)</f>
        <v>0.86</v>
      </c>
      <c r="P28" s="174">
        <v>0</v>
      </c>
      <c r="Q28" s="174">
        <f>ROUND(E28*P28,2)</f>
        <v>0</v>
      </c>
      <c r="R28" s="176"/>
      <c r="S28" s="176" t="s">
        <v>111</v>
      </c>
      <c r="T28" s="176" t="s">
        <v>112</v>
      </c>
      <c r="U28" s="176">
        <v>3.82</v>
      </c>
      <c r="V28" s="176">
        <f>ROUND(E28*U28,2)</f>
        <v>7.64</v>
      </c>
      <c r="W28" s="176"/>
      <c r="X28" s="157" t="s">
        <v>101</v>
      </c>
      <c r="Y28" s="147"/>
      <c r="Z28" s="147"/>
      <c r="AA28" s="147"/>
      <c r="AB28" s="147"/>
      <c r="AC28" s="147"/>
      <c r="AD28" s="147"/>
      <c r="AE28" s="147"/>
      <c r="AF28" s="147" t="s">
        <v>102</v>
      </c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</row>
    <row r="29" spans="1:59" ht="13.6" x14ac:dyDescent="0.2">
      <c r="A29" s="159" t="s">
        <v>95</v>
      </c>
      <c r="B29" s="160" t="s">
        <v>64</v>
      </c>
      <c r="C29" s="177" t="s">
        <v>65</v>
      </c>
      <c r="D29" s="161"/>
      <c r="E29" s="162"/>
      <c r="F29" s="163"/>
      <c r="G29" s="163">
        <f>SUMIF(AF30:AF32,"&lt;&gt;NOR",G30:G32)</f>
        <v>0</v>
      </c>
      <c r="H29" s="163"/>
      <c r="I29" s="163">
        <f>SUM(I30:I32)</f>
        <v>0</v>
      </c>
      <c r="J29" s="163"/>
      <c r="K29" s="163">
        <f>SUM(K30:K32)</f>
        <v>0</v>
      </c>
      <c r="L29" s="163"/>
      <c r="M29" s="163">
        <f>SUM(M30:M32)</f>
        <v>0</v>
      </c>
      <c r="N29" s="162"/>
      <c r="O29" s="162">
        <f>SUM(O30:O32)</f>
        <v>45.65</v>
      </c>
      <c r="P29" s="162"/>
      <c r="Q29" s="162">
        <f>SUM(Q30:Q32)</f>
        <v>0</v>
      </c>
      <c r="R29" s="163"/>
      <c r="S29" s="163"/>
      <c r="T29" s="163"/>
      <c r="U29" s="163"/>
      <c r="V29" s="163">
        <f>SUM(V30:V32)</f>
        <v>53.870000000000005</v>
      </c>
      <c r="W29" s="163"/>
      <c r="X29" s="158"/>
      <c r="AF29" t="s">
        <v>96</v>
      </c>
    </row>
    <row r="30" spans="1:59" ht="32.6" outlineLevel="1" x14ac:dyDescent="0.2">
      <c r="A30" s="171">
        <v>18</v>
      </c>
      <c r="B30" s="172" t="s">
        <v>148</v>
      </c>
      <c r="C30" s="178" t="s">
        <v>149</v>
      </c>
      <c r="D30" s="173" t="s">
        <v>118</v>
      </c>
      <c r="E30" s="174">
        <v>137</v>
      </c>
      <c r="F30" s="175"/>
      <c r="G30" s="176">
        <f>ROUND(E30*F30,2)</f>
        <v>0</v>
      </c>
      <c r="H30" s="175"/>
      <c r="I30" s="176">
        <f>ROUND(E30*H30,2)</f>
        <v>0</v>
      </c>
      <c r="J30" s="175"/>
      <c r="K30" s="176">
        <f>ROUND(E30*J30,2)</f>
        <v>0</v>
      </c>
      <c r="L30" s="176">
        <v>21</v>
      </c>
      <c r="M30" s="176">
        <f>G30*(1+L30/100)</f>
        <v>0</v>
      </c>
      <c r="N30" s="174">
        <v>0.24657999999999999</v>
      </c>
      <c r="O30" s="174">
        <f>ROUND(E30*N30,2)</f>
        <v>33.78</v>
      </c>
      <c r="P30" s="174">
        <v>0</v>
      </c>
      <c r="Q30" s="174">
        <f>ROUND(E30*P30,2)</f>
        <v>0</v>
      </c>
      <c r="R30" s="176"/>
      <c r="S30" s="176" t="s">
        <v>100</v>
      </c>
      <c r="T30" s="176" t="s">
        <v>100</v>
      </c>
      <c r="U30" s="176">
        <v>0.27</v>
      </c>
      <c r="V30" s="176">
        <f>ROUND(E30*U30,2)</f>
        <v>36.99</v>
      </c>
      <c r="W30" s="176"/>
      <c r="X30" s="157" t="s">
        <v>101</v>
      </c>
      <c r="Y30" s="147"/>
      <c r="Z30" s="147"/>
      <c r="AA30" s="147"/>
      <c r="AB30" s="147"/>
      <c r="AC30" s="147"/>
      <c r="AD30" s="147"/>
      <c r="AE30" s="147"/>
      <c r="AF30" s="147" t="s">
        <v>102</v>
      </c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</row>
    <row r="31" spans="1:59" ht="32.6" outlineLevel="1" x14ac:dyDescent="0.2">
      <c r="A31" s="171">
        <v>19</v>
      </c>
      <c r="B31" s="172" t="s">
        <v>150</v>
      </c>
      <c r="C31" s="178" t="s">
        <v>151</v>
      </c>
      <c r="D31" s="173" t="s">
        <v>118</v>
      </c>
      <c r="E31" s="174">
        <v>44</v>
      </c>
      <c r="F31" s="175"/>
      <c r="G31" s="176">
        <f>ROUND(E31*F31,2)</f>
        <v>0</v>
      </c>
      <c r="H31" s="175"/>
      <c r="I31" s="176">
        <f>ROUND(E31*H31,2)</f>
        <v>0</v>
      </c>
      <c r="J31" s="175"/>
      <c r="K31" s="176">
        <f>ROUND(E31*J31,2)</f>
        <v>0</v>
      </c>
      <c r="L31" s="176">
        <v>21</v>
      </c>
      <c r="M31" s="176">
        <f>G31*(1+L31/100)</f>
        <v>0</v>
      </c>
      <c r="N31" s="174">
        <v>0.26980999999999999</v>
      </c>
      <c r="O31" s="174">
        <f>ROUND(E31*N31,2)</f>
        <v>11.87</v>
      </c>
      <c r="P31" s="174">
        <v>0</v>
      </c>
      <c r="Q31" s="174">
        <f>ROUND(E31*P31,2)</f>
        <v>0</v>
      </c>
      <c r="R31" s="176"/>
      <c r="S31" s="176" t="s">
        <v>100</v>
      </c>
      <c r="T31" s="176" t="s">
        <v>100</v>
      </c>
      <c r="U31" s="176">
        <v>0.27</v>
      </c>
      <c r="V31" s="176">
        <f>ROUND(E31*U31,2)</f>
        <v>11.88</v>
      </c>
      <c r="W31" s="176"/>
      <c r="X31" s="157" t="s">
        <v>101</v>
      </c>
      <c r="Y31" s="147"/>
      <c r="Z31" s="147"/>
      <c r="AA31" s="147"/>
      <c r="AB31" s="147"/>
      <c r="AC31" s="147"/>
      <c r="AD31" s="147"/>
      <c r="AE31" s="147"/>
      <c r="AF31" s="147" t="s">
        <v>102</v>
      </c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</row>
    <row r="32" spans="1:59" ht="21.75" outlineLevel="1" x14ac:dyDescent="0.2">
      <c r="A32" s="171">
        <v>20</v>
      </c>
      <c r="B32" s="172" t="s">
        <v>152</v>
      </c>
      <c r="C32" s="178" t="s">
        <v>153</v>
      </c>
      <c r="D32" s="173" t="s">
        <v>118</v>
      </c>
      <c r="E32" s="174">
        <v>45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6"/>
      <c r="S32" s="176" t="s">
        <v>100</v>
      </c>
      <c r="T32" s="176" t="s">
        <v>100</v>
      </c>
      <c r="U32" s="176">
        <v>0.111</v>
      </c>
      <c r="V32" s="176">
        <f>ROUND(E32*U32,2)</f>
        <v>5</v>
      </c>
      <c r="W32" s="176"/>
      <c r="X32" s="157" t="s">
        <v>101</v>
      </c>
      <c r="Y32" s="147"/>
      <c r="Z32" s="147"/>
      <c r="AA32" s="147"/>
      <c r="AB32" s="147"/>
      <c r="AC32" s="147"/>
      <c r="AD32" s="147"/>
      <c r="AE32" s="147"/>
      <c r="AF32" s="147" t="s">
        <v>102</v>
      </c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</row>
    <row r="33" spans="1:59" ht="13.6" x14ac:dyDescent="0.2">
      <c r="A33" s="159" t="s">
        <v>95</v>
      </c>
      <c r="B33" s="160" t="s">
        <v>66</v>
      </c>
      <c r="C33" s="177" t="s">
        <v>67</v>
      </c>
      <c r="D33" s="161"/>
      <c r="E33" s="162"/>
      <c r="F33" s="163"/>
      <c r="G33" s="163">
        <f>SUMIF(AF34:AF37,"&lt;&gt;NOR",G34:G37)</f>
        <v>0</v>
      </c>
      <c r="H33" s="163"/>
      <c r="I33" s="163">
        <f>SUM(I34:I37)</f>
        <v>0</v>
      </c>
      <c r="J33" s="163"/>
      <c r="K33" s="163">
        <f>SUM(K34:K37)</f>
        <v>0</v>
      </c>
      <c r="L33" s="163"/>
      <c r="M33" s="163">
        <f>SUM(M34:M37)</f>
        <v>0</v>
      </c>
      <c r="N33" s="162"/>
      <c r="O33" s="162">
        <f>SUM(O34:O37)</f>
        <v>0</v>
      </c>
      <c r="P33" s="162"/>
      <c r="Q33" s="162">
        <f>SUM(Q34:Q37)</f>
        <v>0</v>
      </c>
      <c r="R33" s="163"/>
      <c r="S33" s="163"/>
      <c r="T33" s="163"/>
      <c r="U33" s="163"/>
      <c r="V33" s="163">
        <f>SUM(V34:V37)</f>
        <v>257.57</v>
      </c>
      <c r="W33" s="163"/>
      <c r="X33" s="158"/>
      <c r="AF33" t="s">
        <v>96</v>
      </c>
    </row>
    <row r="34" spans="1:59" ht="21.75" outlineLevel="1" x14ac:dyDescent="0.2">
      <c r="A34" s="263">
        <v>21</v>
      </c>
      <c r="B34" s="264" t="s">
        <v>154</v>
      </c>
      <c r="C34" s="269" t="s">
        <v>176</v>
      </c>
      <c r="D34" s="265" t="s">
        <v>132</v>
      </c>
      <c r="E34" s="266">
        <v>104.28</v>
      </c>
      <c r="F34" s="267"/>
      <c r="G34" s="268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0</v>
      </c>
      <c r="O34" s="174">
        <f>ROUND(E34*N34,2)</f>
        <v>0</v>
      </c>
      <c r="P34" s="174">
        <v>0</v>
      </c>
      <c r="Q34" s="174">
        <f>ROUND(E34*P34,2)</f>
        <v>0</v>
      </c>
      <c r="R34" s="176"/>
      <c r="S34" s="176" t="s">
        <v>100</v>
      </c>
      <c r="T34" s="176" t="s">
        <v>100</v>
      </c>
      <c r="U34" s="176">
        <v>0</v>
      </c>
      <c r="V34" s="176">
        <f>ROUND(E34*U34,2)</f>
        <v>0</v>
      </c>
      <c r="W34" s="176"/>
      <c r="X34" s="157" t="s">
        <v>101</v>
      </c>
      <c r="Y34" s="147"/>
      <c r="Z34" s="147"/>
      <c r="AA34" s="147"/>
      <c r="AB34" s="147"/>
      <c r="AC34" s="147"/>
      <c r="AD34" s="147"/>
      <c r="AE34" s="147"/>
      <c r="AF34" s="147" t="s">
        <v>102</v>
      </c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</row>
    <row r="35" spans="1:59" ht="21.75" outlineLevel="1" x14ac:dyDescent="0.2">
      <c r="A35" s="263">
        <v>22</v>
      </c>
      <c r="B35" s="264" t="s">
        <v>155</v>
      </c>
      <c r="C35" s="269" t="s">
        <v>175</v>
      </c>
      <c r="D35" s="265" t="s">
        <v>132</v>
      </c>
      <c r="E35" s="266">
        <v>62.84</v>
      </c>
      <c r="F35" s="267"/>
      <c r="G35" s="268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100</v>
      </c>
      <c r="T35" s="176" t="s">
        <v>100</v>
      </c>
      <c r="U35" s="176">
        <v>0</v>
      </c>
      <c r="V35" s="176">
        <f>ROUND(E35*U35,2)</f>
        <v>0</v>
      </c>
      <c r="W35" s="176"/>
      <c r="X35" s="157" t="s">
        <v>101</v>
      </c>
      <c r="Y35" s="147"/>
      <c r="Z35" s="147"/>
      <c r="AA35" s="147"/>
      <c r="AB35" s="147"/>
      <c r="AC35" s="147"/>
      <c r="AD35" s="147"/>
      <c r="AE35" s="147"/>
      <c r="AF35" s="147" t="s">
        <v>102</v>
      </c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</row>
    <row r="36" spans="1:59" ht="21.75" outlineLevel="1" x14ac:dyDescent="0.2">
      <c r="A36" s="263">
        <v>23</v>
      </c>
      <c r="B36" s="264" t="s">
        <v>156</v>
      </c>
      <c r="C36" s="269" t="s">
        <v>177</v>
      </c>
      <c r="D36" s="265" t="s">
        <v>132</v>
      </c>
      <c r="E36" s="266">
        <v>3.85</v>
      </c>
      <c r="F36" s="267"/>
      <c r="G36" s="268">
        <f>ROUND(E36*F36,2)</f>
        <v>0</v>
      </c>
      <c r="H36" s="175"/>
      <c r="I36" s="176">
        <f>ROUND(E36*H36,2)</f>
        <v>0</v>
      </c>
      <c r="J36" s="175"/>
      <c r="K36" s="176">
        <f>ROUND(E36*J36,2)</f>
        <v>0</v>
      </c>
      <c r="L36" s="176">
        <v>21</v>
      </c>
      <c r="M36" s="176">
        <f>G36*(1+L36/100)</f>
        <v>0</v>
      </c>
      <c r="N36" s="174">
        <v>0</v>
      </c>
      <c r="O36" s="174">
        <f>ROUND(E36*N36,2)</f>
        <v>0</v>
      </c>
      <c r="P36" s="174">
        <v>0</v>
      </c>
      <c r="Q36" s="174">
        <f>ROUND(E36*P36,2)</f>
        <v>0</v>
      </c>
      <c r="R36" s="176"/>
      <c r="S36" s="176" t="s">
        <v>100</v>
      </c>
      <c r="T36" s="176" t="s">
        <v>100</v>
      </c>
      <c r="U36" s="176">
        <v>0</v>
      </c>
      <c r="V36" s="176">
        <f>ROUND(E36*U36,2)</f>
        <v>0</v>
      </c>
      <c r="W36" s="176"/>
      <c r="X36" s="157" t="s">
        <v>101</v>
      </c>
      <c r="Y36" s="147"/>
      <c r="Z36" s="147"/>
      <c r="AA36" s="147"/>
      <c r="AB36" s="147"/>
      <c r="AC36" s="147"/>
      <c r="AD36" s="147"/>
      <c r="AE36" s="147"/>
      <c r="AF36" s="147" t="s">
        <v>102</v>
      </c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</row>
    <row r="37" spans="1:59" ht="21.75" outlineLevel="1" x14ac:dyDescent="0.2">
      <c r="A37" s="171">
        <v>24</v>
      </c>
      <c r="B37" s="172" t="s">
        <v>157</v>
      </c>
      <c r="C37" s="178" t="s">
        <v>158</v>
      </c>
      <c r="D37" s="173" t="s">
        <v>132</v>
      </c>
      <c r="E37" s="174">
        <v>104.28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/>
      <c r="S37" s="176" t="s">
        <v>100</v>
      </c>
      <c r="T37" s="176" t="s">
        <v>100</v>
      </c>
      <c r="U37" s="176">
        <v>2.4700000000000002</v>
      </c>
      <c r="V37" s="176">
        <f>ROUND(E37*U37,2)</f>
        <v>257.57</v>
      </c>
      <c r="W37" s="176"/>
      <c r="X37" s="157" t="s">
        <v>101</v>
      </c>
      <c r="Y37" s="147"/>
      <c r="Z37" s="147"/>
      <c r="AA37" s="147"/>
      <c r="AB37" s="147"/>
      <c r="AC37" s="147"/>
      <c r="AD37" s="147"/>
      <c r="AE37" s="147"/>
      <c r="AF37" s="147" t="s">
        <v>115</v>
      </c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</row>
    <row r="38" spans="1:59" ht="13.6" x14ac:dyDescent="0.2">
      <c r="A38" s="159" t="s">
        <v>95</v>
      </c>
      <c r="B38" s="160" t="s">
        <v>68</v>
      </c>
      <c r="C38" s="177" t="s">
        <v>29</v>
      </c>
      <c r="D38" s="161"/>
      <c r="E38" s="162"/>
      <c r="F38" s="163"/>
      <c r="G38" s="163">
        <f>SUMIF(AF39:AF44,"&lt;&gt;NOR",G39:G44)</f>
        <v>0</v>
      </c>
      <c r="H38" s="163"/>
      <c r="I38" s="163">
        <f>SUM(I39:I44)</f>
        <v>0</v>
      </c>
      <c r="J38" s="163"/>
      <c r="K38" s="163">
        <f>SUM(K39:K44)</f>
        <v>0</v>
      </c>
      <c r="L38" s="163"/>
      <c r="M38" s="163">
        <f>SUM(M39:M44)</f>
        <v>0</v>
      </c>
      <c r="N38" s="162"/>
      <c r="O38" s="162">
        <f>SUM(O39:O44)</f>
        <v>0</v>
      </c>
      <c r="P38" s="162"/>
      <c r="Q38" s="162">
        <f>SUM(Q39:Q44)</f>
        <v>0</v>
      </c>
      <c r="R38" s="163"/>
      <c r="S38" s="163"/>
      <c r="T38" s="163"/>
      <c r="U38" s="163"/>
      <c r="V38" s="163">
        <f>SUM(V39:V44)</f>
        <v>0</v>
      </c>
      <c r="W38" s="163"/>
      <c r="X38" s="158"/>
      <c r="AF38" t="s">
        <v>96</v>
      </c>
    </row>
    <row r="39" spans="1:59" outlineLevel="1" x14ac:dyDescent="0.2">
      <c r="A39" s="171">
        <v>25</v>
      </c>
      <c r="B39" s="172" t="s">
        <v>43</v>
      </c>
      <c r="C39" s="178" t="s">
        <v>159</v>
      </c>
      <c r="D39" s="173" t="s">
        <v>110</v>
      </c>
      <c r="E39" s="174">
        <v>1</v>
      </c>
      <c r="F39" s="175"/>
      <c r="G39" s="176">
        <f t="shared" ref="G39:G44" si="7">ROUND(E39*F39,2)</f>
        <v>0</v>
      </c>
      <c r="H39" s="175"/>
      <c r="I39" s="176">
        <f t="shared" ref="I39:I44" si="8">ROUND(E39*H39,2)</f>
        <v>0</v>
      </c>
      <c r="J39" s="175"/>
      <c r="K39" s="176">
        <f t="shared" ref="K39:K44" si="9">ROUND(E39*J39,2)</f>
        <v>0</v>
      </c>
      <c r="L39" s="176">
        <v>21</v>
      </c>
      <c r="M39" s="176">
        <f t="shared" ref="M39:M44" si="10">G39*(1+L39/100)</f>
        <v>0</v>
      </c>
      <c r="N39" s="174">
        <v>0</v>
      </c>
      <c r="O39" s="174">
        <f t="shared" ref="O39:O44" si="11">ROUND(E39*N39,2)</f>
        <v>0</v>
      </c>
      <c r="P39" s="174">
        <v>0</v>
      </c>
      <c r="Q39" s="174">
        <f t="shared" ref="Q39:Q44" si="12">ROUND(E39*P39,2)</f>
        <v>0</v>
      </c>
      <c r="R39" s="176"/>
      <c r="S39" s="176" t="s">
        <v>111</v>
      </c>
      <c r="T39" s="176" t="s">
        <v>112</v>
      </c>
      <c r="U39" s="176">
        <v>0</v>
      </c>
      <c r="V39" s="176">
        <f t="shared" ref="V39:V44" si="13">ROUND(E39*U39,2)</f>
        <v>0</v>
      </c>
      <c r="W39" s="176"/>
      <c r="X39" s="157" t="s">
        <v>101</v>
      </c>
      <c r="Y39" s="147"/>
      <c r="Z39" s="147"/>
      <c r="AA39" s="147"/>
      <c r="AB39" s="147"/>
      <c r="AC39" s="147"/>
      <c r="AD39" s="147"/>
      <c r="AE39" s="147"/>
      <c r="AF39" s="147" t="s">
        <v>102</v>
      </c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</row>
    <row r="40" spans="1:59" outlineLevel="1" x14ac:dyDescent="0.2">
      <c r="A40" s="171">
        <v>26</v>
      </c>
      <c r="B40" s="172" t="s">
        <v>160</v>
      </c>
      <c r="C40" s="178" t="s">
        <v>161</v>
      </c>
      <c r="D40" s="173" t="s">
        <v>110</v>
      </c>
      <c r="E40" s="174">
        <v>1</v>
      </c>
      <c r="F40" s="175"/>
      <c r="G40" s="176">
        <f t="shared" si="7"/>
        <v>0</v>
      </c>
      <c r="H40" s="175"/>
      <c r="I40" s="176">
        <f t="shared" si="8"/>
        <v>0</v>
      </c>
      <c r="J40" s="175"/>
      <c r="K40" s="176">
        <f t="shared" si="9"/>
        <v>0</v>
      </c>
      <c r="L40" s="176">
        <v>21</v>
      </c>
      <c r="M40" s="176">
        <f t="shared" si="10"/>
        <v>0</v>
      </c>
      <c r="N40" s="174">
        <v>0</v>
      </c>
      <c r="O40" s="174">
        <f t="shared" si="11"/>
        <v>0</v>
      </c>
      <c r="P40" s="174">
        <v>0</v>
      </c>
      <c r="Q40" s="174">
        <f t="shared" si="12"/>
        <v>0</v>
      </c>
      <c r="R40" s="176"/>
      <c r="S40" s="176" t="s">
        <v>111</v>
      </c>
      <c r="T40" s="176" t="s">
        <v>112</v>
      </c>
      <c r="U40" s="176">
        <v>0</v>
      </c>
      <c r="V40" s="176">
        <f t="shared" si="13"/>
        <v>0</v>
      </c>
      <c r="W40" s="176"/>
      <c r="X40" s="157" t="s">
        <v>101</v>
      </c>
      <c r="Y40" s="147"/>
      <c r="Z40" s="147"/>
      <c r="AA40" s="147"/>
      <c r="AB40" s="147"/>
      <c r="AC40" s="147"/>
      <c r="AD40" s="147"/>
      <c r="AE40" s="147"/>
      <c r="AF40" s="147" t="s">
        <v>115</v>
      </c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</row>
    <row r="41" spans="1:59" outlineLevel="1" x14ac:dyDescent="0.2">
      <c r="A41" s="171">
        <v>27</v>
      </c>
      <c r="B41" s="172" t="s">
        <v>162</v>
      </c>
      <c r="C41" s="178" t="s">
        <v>163</v>
      </c>
      <c r="D41" s="173" t="s">
        <v>110</v>
      </c>
      <c r="E41" s="174">
        <v>1</v>
      </c>
      <c r="F41" s="175"/>
      <c r="G41" s="176">
        <f t="shared" si="7"/>
        <v>0</v>
      </c>
      <c r="H41" s="175"/>
      <c r="I41" s="176">
        <f t="shared" si="8"/>
        <v>0</v>
      </c>
      <c r="J41" s="175"/>
      <c r="K41" s="176">
        <f t="shared" si="9"/>
        <v>0</v>
      </c>
      <c r="L41" s="176">
        <v>21</v>
      </c>
      <c r="M41" s="176">
        <f t="shared" si="10"/>
        <v>0</v>
      </c>
      <c r="N41" s="174">
        <v>0</v>
      </c>
      <c r="O41" s="174">
        <f t="shared" si="11"/>
        <v>0</v>
      </c>
      <c r="P41" s="174">
        <v>0</v>
      </c>
      <c r="Q41" s="174">
        <f t="shared" si="12"/>
        <v>0</v>
      </c>
      <c r="R41" s="176"/>
      <c r="S41" s="176" t="s">
        <v>111</v>
      </c>
      <c r="T41" s="176" t="s">
        <v>112</v>
      </c>
      <c r="U41" s="176">
        <v>0</v>
      </c>
      <c r="V41" s="176">
        <f t="shared" si="13"/>
        <v>0</v>
      </c>
      <c r="W41" s="176"/>
      <c r="X41" s="157" t="s">
        <v>101</v>
      </c>
      <c r="Y41" s="147"/>
      <c r="Z41" s="147"/>
      <c r="AA41" s="147"/>
      <c r="AB41" s="147"/>
      <c r="AC41" s="147"/>
      <c r="AD41" s="147"/>
      <c r="AE41" s="147"/>
      <c r="AF41" s="147" t="s">
        <v>115</v>
      </c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</row>
    <row r="42" spans="1:59" outlineLevel="1" x14ac:dyDescent="0.2">
      <c r="A42" s="171">
        <v>28</v>
      </c>
      <c r="B42" s="172" t="s">
        <v>164</v>
      </c>
      <c r="C42" s="178" t="s">
        <v>165</v>
      </c>
      <c r="D42" s="173" t="s">
        <v>110</v>
      </c>
      <c r="E42" s="174">
        <v>1</v>
      </c>
      <c r="F42" s="175"/>
      <c r="G42" s="176">
        <f t="shared" si="7"/>
        <v>0</v>
      </c>
      <c r="H42" s="175"/>
      <c r="I42" s="176">
        <f t="shared" si="8"/>
        <v>0</v>
      </c>
      <c r="J42" s="175"/>
      <c r="K42" s="176">
        <f t="shared" si="9"/>
        <v>0</v>
      </c>
      <c r="L42" s="176">
        <v>21</v>
      </c>
      <c r="M42" s="176">
        <f t="shared" si="10"/>
        <v>0</v>
      </c>
      <c r="N42" s="174">
        <v>0</v>
      </c>
      <c r="O42" s="174">
        <f t="shared" si="11"/>
        <v>0</v>
      </c>
      <c r="P42" s="174">
        <v>0</v>
      </c>
      <c r="Q42" s="174">
        <f t="shared" si="12"/>
        <v>0</v>
      </c>
      <c r="R42" s="176"/>
      <c r="S42" s="176" t="s">
        <v>111</v>
      </c>
      <c r="T42" s="176" t="s">
        <v>112</v>
      </c>
      <c r="U42" s="176">
        <v>0</v>
      </c>
      <c r="V42" s="176">
        <f t="shared" si="13"/>
        <v>0</v>
      </c>
      <c r="W42" s="176"/>
      <c r="X42" s="157" t="s">
        <v>101</v>
      </c>
      <c r="Y42" s="147"/>
      <c r="Z42" s="147"/>
      <c r="AA42" s="147"/>
      <c r="AB42" s="147"/>
      <c r="AC42" s="147"/>
      <c r="AD42" s="147"/>
      <c r="AE42" s="147"/>
      <c r="AF42" s="147" t="s">
        <v>115</v>
      </c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</row>
    <row r="43" spans="1:59" outlineLevel="1" x14ac:dyDescent="0.2">
      <c r="A43" s="171">
        <v>29</v>
      </c>
      <c r="B43" s="172" t="s">
        <v>166</v>
      </c>
      <c r="C43" s="178" t="s">
        <v>167</v>
      </c>
      <c r="D43" s="173" t="s">
        <v>110</v>
      </c>
      <c r="E43" s="174">
        <v>1</v>
      </c>
      <c r="F43" s="175"/>
      <c r="G43" s="176">
        <f t="shared" si="7"/>
        <v>0</v>
      </c>
      <c r="H43" s="175"/>
      <c r="I43" s="176">
        <f t="shared" si="8"/>
        <v>0</v>
      </c>
      <c r="J43" s="175"/>
      <c r="K43" s="176">
        <f t="shared" si="9"/>
        <v>0</v>
      </c>
      <c r="L43" s="176">
        <v>21</v>
      </c>
      <c r="M43" s="176">
        <f t="shared" si="10"/>
        <v>0</v>
      </c>
      <c r="N43" s="174">
        <v>0</v>
      </c>
      <c r="O43" s="174">
        <f t="shared" si="11"/>
        <v>0</v>
      </c>
      <c r="P43" s="174">
        <v>0</v>
      </c>
      <c r="Q43" s="174">
        <f t="shared" si="12"/>
        <v>0</v>
      </c>
      <c r="R43" s="176"/>
      <c r="S43" s="176" t="s">
        <v>111</v>
      </c>
      <c r="T43" s="176" t="s">
        <v>112</v>
      </c>
      <c r="U43" s="176">
        <v>0</v>
      </c>
      <c r="V43" s="176">
        <f t="shared" si="13"/>
        <v>0</v>
      </c>
      <c r="W43" s="176"/>
      <c r="X43" s="157" t="s">
        <v>101</v>
      </c>
      <c r="Y43" s="147"/>
      <c r="Z43" s="147"/>
      <c r="AA43" s="147"/>
      <c r="AB43" s="147"/>
      <c r="AC43" s="147"/>
      <c r="AD43" s="147"/>
      <c r="AE43" s="147"/>
      <c r="AF43" s="147" t="s">
        <v>115</v>
      </c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</row>
    <row r="44" spans="1:59" outlineLevel="1" x14ac:dyDescent="0.2">
      <c r="A44" s="165">
        <v>30</v>
      </c>
      <c r="B44" s="166" t="s">
        <v>168</v>
      </c>
      <c r="C44" s="179" t="s">
        <v>169</v>
      </c>
      <c r="D44" s="167" t="s">
        <v>110</v>
      </c>
      <c r="E44" s="168">
        <v>1</v>
      </c>
      <c r="F44" s="169"/>
      <c r="G44" s="170">
        <f t="shared" si="7"/>
        <v>0</v>
      </c>
      <c r="H44" s="169"/>
      <c r="I44" s="170">
        <f t="shared" si="8"/>
        <v>0</v>
      </c>
      <c r="J44" s="169"/>
      <c r="K44" s="170">
        <f t="shared" si="9"/>
        <v>0</v>
      </c>
      <c r="L44" s="170">
        <v>21</v>
      </c>
      <c r="M44" s="170">
        <f t="shared" si="10"/>
        <v>0</v>
      </c>
      <c r="N44" s="168">
        <v>0</v>
      </c>
      <c r="O44" s="168">
        <f t="shared" si="11"/>
        <v>0</v>
      </c>
      <c r="P44" s="168">
        <v>0</v>
      </c>
      <c r="Q44" s="168">
        <f t="shared" si="12"/>
        <v>0</v>
      </c>
      <c r="R44" s="170"/>
      <c r="S44" s="170" t="s">
        <v>111</v>
      </c>
      <c r="T44" s="170" t="s">
        <v>112</v>
      </c>
      <c r="U44" s="170">
        <v>0</v>
      </c>
      <c r="V44" s="170">
        <f t="shared" si="13"/>
        <v>0</v>
      </c>
      <c r="W44" s="170"/>
      <c r="X44" s="157" t="s">
        <v>101</v>
      </c>
      <c r="Y44" s="147"/>
      <c r="Z44" s="147"/>
      <c r="AA44" s="147"/>
      <c r="AB44" s="147"/>
      <c r="AC44" s="147"/>
      <c r="AD44" s="147"/>
      <c r="AE44" s="147"/>
      <c r="AF44" s="147" t="s">
        <v>115</v>
      </c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</row>
    <row r="45" spans="1:59" x14ac:dyDescent="0.2">
      <c r="A45" s="3"/>
      <c r="B45" s="4"/>
      <c r="C45" s="180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AD45">
        <v>12</v>
      </c>
      <c r="AE45">
        <v>21</v>
      </c>
      <c r="AF45" t="s">
        <v>82</v>
      </c>
    </row>
    <row r="46" spans="1:59" ht="13.6" x14ac:dyDescent="0.2">
      <c r="A46" s="150"/>
      <c r="B46" s="151" t="s">
        <v>31</v>
      </c>
      <c r="C46" s="181"/>
      <c r="D46" s="152"/>
      <c r="E46" s="153"/>
      <c r="F46" s="153"/>
      <c r="G46" s="164">
        <f>G8+G21+G25+G29+G33+G38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AD46">
        <f>SUMIF(L7:L44,AD45,G7:G44)</f>
        <v>0</v>
      </c>
      <c r="AE46">
        <f>SUMIF(L7:L44,AE45,G7:G44)</f>
        <v>0</v>
      </c>
      <c r="AF46" t="s">
        <v>170</v>
      </c>
    </row>
    <row r="47" spans="1:59" x14ac:dyDescent="0.2">
      <c r="A47" s="3"/>
      <c r="B47" s="4"/>
      <c r="C47" s="180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59" x14ac:dyDescent="0.2">
      <c r="A48" s="3"/>
      <c r="B48" s="4"/>
      <c r="C48" s="18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32" x14ac:dyDescent="0.2">
      <c r="A49" s="261" t="s">
        <v>171</v>
      </c>
      <c r="B49" s="261"/>
      <c r="C49" s="26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32" x14ac:dyDescent="0.2">
      <c r="A50" s="240"/>
      <c r="B50" s="241"/>
      <c r="C50" s="242"/>
      <c r="D50" s="241"/>
      <c r="E50" s="241"/>
      <c r="F50" s="241"/>
      <c r="G50" s="24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AF50" t="s">
        <v>172</v>
      </c>
    </row>
    <row r="51" spans="1:32" x14ac:dyDescent="0.2">
      <c r="A51" s="244"/>
      <c r="B51" s="245"/>
      <c r="C51" s="246"/>
      <c r="D51" s="245"/>
      <c r="E51" s="245"/>
      <c r="F51" s="245"/>
      <c r="G51" s="24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32" x14ac:dyDescent="0.2">
      <c r="A52" s="244"/>
      <c r="B52" s="245"/>
      <c r="C52" s="246"/>
      <c r="D52" s="245"/>
      <c r="E52" s="245"/>
      <c r="F52" s="245"/>
      <c r="G52" s="24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32" x14ac:dyDescent="0.2">
      <c r="A53" s="244"/>
      <c r="B53" s="245"/>
      <c r="C53" s="246"/>
      <c r="D53" s="245"/>
      <c r="E53" s="245"/>
      <c r="F53" s="245"/>
      <c r="G53" s="24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32" x14ac:dyDescent="0.2">
      <c r="A54" s="248"/>
      <c r="B54" s="249"/>
      <c r="C54" s="250"/>
      <c r="D54" s="249"/>
      <c r="E54" s="249"/>
      <c r="F54" s="249"/>
      <c r="G54" s="25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32" x14ac:dyDescent="0.2">
      <c r="A55" s="3"/>
      <c r="B55" s="4"/>
      <c r="C55" s="18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32" x14ac:dyDescent="0.2">
      <c r="C56" s="182"/>
      <c r="D56" s="10"/>
      <c r="AF56" t="s">
        <v>173</v>
      </c>
    </row>
    <row r="57" spans="1:32" x14ac:dyDescent="0.2">
      <c r="D57" s="10"/>
    </row>
    <row r="58" spans="1:32" x14ac:dyDescent="0.2">
      <c r="D58" s="10"/>
    </row>
    <row r="59" spans="1:32" x14ac:dyDescent="0.2">
      <c r="D59" s="10"/>
    </row>
    <row r="60" spans="1:32" x14ac:dyDescent="0.2">
      <c r="D60" s="10"/>
    </row>
    <row r="61" spans="1:32" x14ac:dyDescent="0.2">
      <c r="D61" s="10"/>
    </row>
    <row r="62" spans="1:32" x14ac:dyDescent="0.2">
      <c r="D62" s="10"/>
    </row>
    <row r="63" spans="1:32" x14ac:dyDescent="0.2">
      <c r="D63" s="10"/>
    </row>
    <row r="64" spans="1:32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A50:G54"/>
    <mergeCell ref="C19:G19"/>
    <mergeCell ref="A1:G1"/>
    <mergeCell ref="C2:G2"/>
    <mergeCell ref="C3:G3"/>
    <mergeCell ref="C4:G4"/>
    <mergeCell ref="A49:C4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</dc:creator>
  <cp:lastModifiedBy>Pisková Radana</cp:lastModifiedBy>
  <cp:lastPrinted>2019-03-19T12:27:02Z</cp:lastPrinted>
  <dcterms:created xsi:type="dcterms:W3CDTF">2009-04-08T07:15:50Z</dcterms:created>
  <dcterms:modified xsi:type="dcterms:W3CDTF">2026-03-02T11:47:27Z</dcterms:modified>
</cp:coreProperties>
</file>