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ibor\OneDrive\2025 STAVBY\25_05_29 Sport areál Trávníky Otrokovice PaP\0 VÝSTUP\"/>
    </mc:Choice>
  </mc:AlternateContent>
  <xr:revisionPtr revIDLastSave="0" documentId="8_{4FB8FA34-EB4A-4CC0-810F-002D07CC925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2.2.0.4.1 1 Pol" sheetId="12" r:id="rId4"/>
    <sheet name="2.2.01 01 Pol" sheetId="13" r:id="rId5"/>
    <sheet name="2.2.3.1.100 1 Pol" sheetId="14" r:id="rId6"/>
    <sheet name="2.2.6.4.2 1 Pol" sheetId="15" r:id="rId7"/>
    <sheet name="2.2.6.4.3 1 Pol" sheetId="16" r:id="rId8"/>
    <sheet name="2.2.6.4.4 1 Pol" sheetId="17" r:id="rId9"/>
  </sheets>
  <externalReferences>
    <externalReference r:id="rId10"/>
  </externalReferences>
  <definedNames>
    <definedName name="CelkemDPHVypocet" localSheetId="1">Stavba!$H$52</definedName>
    <definedName name="CenaCelkem">Stavba!$G$29</definedName>
    <definedName name="CenaCelkemBezDPH">Stavba!$G$28</definedName>
    <definedName name="CenaCelkemVypocet" localSheetId="1">Stavba!$I$52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'2.2.0.4.1 1 Pol'!$1:$7</definedName>
    <definedName name="_xlnm.Print_Titles" localSheetId="4">'2.2.01 01 Pol'!$1:$7</definedName>
    <definedName name="_xlnm.Print_Titles" localSheetId="5">'2.2.3.1.100 1 Pol'!$1:$7</definedName>
    <definedName name="_xlnm.Print_Titles" localSheetId="6">'2.2.6.4.2 1 Pol'!$1:$7</definedName>
    <definedName name="_xlnm.Print_Titles" localSheetId="7">'2.2.6.4.3 1 Pol'!$1:$7</definedName>
    <definedName name="_xlnm.Print_Titles" localSheetId="8">'2.2.6.4.4 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'2.2.0.4.1 1 Pol'!$A$1:$Y$66</definedName>
    <definedName name="_xlnm.Print_Area" localSheetId="4">'2.2.01 01 Pol'!$A$1:$Y$40</definedName>
    <definedName name="_xlnm.Print_Area" localSheetId="5">'2.2.3.1.100 1 Pol'!$A$1:$Y$110</definedName>
    <definedName name="_xlnm.Print_Area" localSheetId="6">'2.2.6.4.2 1 Pol'!$A$1:$Y$57</definedName>
    <definedName name="_xlnm.Print_Area" localSheetId="7">'2.2.6.4.3 1 Pol'!$A$1:$Y$105</definedName>
    <definedName name="_xlnm.Print_Area" localSheetId="8">'2.2.6.4.4 1 Pol'!$A$1:$Y$103</definedName>
    <definedName name="_xlnm.Print_Area" localSheetId="1">Stavba!$A$1:$J$73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Stavba!$F$52</definedName>
    <definedName name="ZakladDPHZakl">Stavba!$G$25</definedName>
    <definedName name="ZakladDPHZaklVypocet" localSheetId="1">Stavba!$G$52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2" i="1" l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93" i="17"/>
  <c r="BA91" i="17"/>
  <c r="BA89" i="17"/>
  <c r="BA53" i="17"/>
  <c r="G9" i="17"/>
  <c r="I9" i="17"/>
  <c r="I8" i="17" s="1"/>
  <c r="K9" i="17"/>
  <c r="K8" i="17" s="1"/>
  <c r="M9" i="17"/>
  <c r="O9" i="17"/>
  <c r="Q9" i="17"/>
  <c r="Q8" i="17" s="1"/>
  <c r="V9" i="17"/>
  <c r="V8" i="17" s="1"/>
  <c r="G11" i="17"/>
  <c r="I11" i="17"/>
  <c r="K11" i="17"/>
  <c r="M11" i="17"/>
  <c r="O11" i="17"/>
  <c r="Q11" i="17"/>
  <c r="V11" i="17"/>
  <c r="G13" i="17"/>
  <c r="I13" i="17"/>
  <c r="K13" i="17"/>
  <c r="M13" i="17"/>
  <c r="O13" i="17"/>
  <c r="Q13" i="17"/>
  <c r="V13" i="17"/>
  <c r="G16" i="17"/>
  <c r="M16" i="17" s="1"/>
  <c r="I16" i="17"/>
  <c r="K16" i="17"/>
  <c r="O16" i="17"/>
  <c r="Q16" i="17"/>
  <c r="V16" i="17"/>
  <c r="G18" i="17"/>
  <c r="M18" i="17" s="1"/>
  <c r="I18" i="17"/>
  <c r="K18" i="17"/>
  <c r="O18" i="17"/>
  <c r="Q18" i="17"/>
  <c r="V18" i="17"/>
  <c r="G20" i="17"/>
  <c r="M20" i="17" s="1"/>
  <c r="I20" i="17"/>
  <c r="K20" i="17"/>
  <c r="O20" i="17"/>
  <c r="Q20" i="17"/>
  <c r="V20" i="17"/>
  <c r="G26" i="17"/>
  <c r="I26" i="17"/>
  <c r="K26" i="17"/>
  <c r="M26" i="17"/>
  <c r="O26" i="17"/>
  <c r="Q26" i="17"/>
  <c r="V26" i="17"/>
  <c r="G28" i="17"/>
  <c r="M28" i="17" s="1"/>
  <c r="I28" i="17"/>
  <c r="K28" i="17"/>
  <c r="O28" i="17"/>
  <c r="O8" i="17" s="1"/>
  <c r="Q28" i="17"/>
  <c r="V28" i="17"/>
  <c r="I30" i="17"/>
  <c r="Q30" i="17"/>
  <c r="G31" i="17"/>
  <c r="I31" i="17"/>
  <c r="K31" i="17"/>
  <c r="K30" i="17" s="1"/>
  <c r="M31" i="17"/>
  <c r="O31" i="17"/>
  <c r="Q31" i="17"/>
  <c r="V31" i="17"/>
  <c r="V30" i="17" s="1"/>
  <c r="G33" i="17"/>
  <c r="I33" i="17"/>
  <c r="K33" i="17"/>
  <c r="M33" i="17"/>
  <c r="O33" i="17"/>
  <c r="Q33" i="17"/>
  <c r="V33" i="17"/>
  <c r="G37" i="17"/>
  <c r="G30" i="17" s="1"/>
  <c r="I37" i="17"/>
  <c r="K37" i="17"/>
  <c r="O37" i="17"/>
  <c r="O30" i="17" s="1"/>
  <c r="Q37" i="17"/>
  <c r="V37" i="17"/>
  <c r="G40" i="17"/>
  <c r="M40" i="17" s="1"/>
  <c r="I40" i="17"/>
  <c r="K40" i="17"/>
  <c r="K39" i="17" s="1"/>
  <c r="O40" i="17"/>
  <c r="Q40" i="17"/>
  <c r="V40" i="17"/>
  <c r="V39" i="17" s="1"/>
  <c r="G41" i="17"/>
  <c r="I41" i="17"/>
  <c r="K41" i="17"/>
  <c r="M41" i="17"/>
  <c r="O41" i="17"/>
  <c r="Q41" i="17"/>
  <c r="V41" i="17"/>
  <c r="G42" i="17"/>
  <c r="G39" i="17" s="1"/>
  <c r="I42" i="17"/>
  <c r="K42" i="17"/>
  <c r="O42" i="17"/>
  <c r="O39" i="17" s="1"/>
  <c r="Q42" i="17"/>
  <c r="V42" i="17"/>
  <c r="G43" i="17"/>
  <c r="M43" i="17" s="1"/>
  <c r="I43" i="17"/>
  <c r="K43" i="17"/>
  <c r="O43" i="17"/>
  <c r="Q43" i="17"/>
  <c r="Q39" i="17" s="1"/>
  <c r="V43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G46" i="17"/>
  <c r="M46" i="17" s="1"/>
  <c r="I46" i="17"/>
  <c r="K46" i="17"/>
  <c r="O46" i="17"/>
  <c r="Q46" i="17"/>
  <c r="V46" i="17"/>
  <c r="G47" i="17"/>
  <c r="M47" i="17" s="1"/>
  <c r="I47" i="17"/>
  <c r="I39" i="17" s="1"/>
  <c r="K47" i="17"/>
  <c r="O47" i="17"/>
  <c r="Q47" i="17"/>
  <c r="V47" i="17"/>
  <c r="G48" i="17"/>
  <c r="M48" i="17" s="1"/>
  <c r="I48" i="17"/>
  <c r="K48" i="17"/>
  <c r="O48" i="17"/>
  <c r="Q48" i="17"/>
  <c r="V48" i="17"/>
  <c r="G49" i="17"/>
  <c r="I49" i="17"/>
  <c r="K49" i="17"/>
  <c r="M49" i="17"/>
  <c r="O49" i="17"/>
  <c r="Q49" i="17"/>
  <c r="V49" i="17"/>
  <c r="G50" i="17"/>
  <c r="M50" i="17" s="1"/>
  <c r="I50" i="17"/>
  <c r="K50" i="17"/>
  <c r="O50" i="17"/>
  <c r="Q50" i="17"/>
  <c r="V50" i="17"/>
  <c r="G51" i="17"/>
  <c r="M51" i="17" s="1"/>
  <c r="I51" i="17"/>
  <c r="K51" i="17"/>
  <c r="O51" i="17"/>
  <c r="Q51" i="17"/>
  <c r="V51" i="17"/>
  <c r="G52" i="17"/>
  <c r="M52" i="17" s="1"/>
  <c r="I52" i="17"/>
  <c r="K52" i="17"/>
  <c r="O52" i="17"/>
  <c r="Q52" i="17"/>
  <c r="V52" i="17"/>
  <c r="G54" i="17"/>
  <c r="I54" i="17"/>
  <c r="K54" i="17"/>
  <c r="M54" i="17"/>
  <c r="O54" i="17"/>
  <c r="Q54" i="17"/>
  <c r="V54" i="17"/>
  <c r="G55" i="17"/>
  <c r="M55" i="17" s="1"/>
  <c r="I55" i="17"/>
  <c r="K55" i="17"/>
  <c r="O55" i="17"/>
  <c r="Q55" i="17"/>
  <c r="V55" i="17"/>
  <c r="G58" i="17"/>
  <c r="M58" i="17" s="1"/>
  <c r="I58" i="17"/>
  <c r="K58" i="17"/>
  <c r="O58" i="17"/>
  <c r="Q58" i="17"/>
  <c r="V58" i="17"/>
  <c r="G61" i="17"/>
  <c r="I61" i="17"/>
  <c r="K61" i="17"/>
  <c r="M61" i="17"/>
  <c r="O61" i="17"/>
  <c r="Q61" i="17"/>
  <c r="V61" i="17"/>
  <c r="G62" i="17"/>
  <c r="I62" i="17"/>
  <c r="K62" i="17"/>
  <c r="M62" i="17"/>
  <c r="O62" i="17"/>
  <c r="Q62" i="17"/>
  <c r="V62" i="17"/>
  <c r="G63" i="17"/>
  <c r="M63" i="17" s="1"/>
  <c r="I63" i="17"/>
  <c r="K63" i="17"/>
  <c r="O63" i="17"/>
  <c r="Q63" i="17"/>
  <c r="V63" i="17"/>
  <c r="G64" i="17"/>
  <c r="M64" i="17" s="1"/>
  <c r="I64" i="17"/>
  <c r="K64" i="17"/>
  <c r="O64" i="17"/>
  <c r="Q64" i="17"/>
  <c r="V64" i="17"/>
  <c r="G65" i="17"/>
  <c r="M65" i="17" s="1"/>
  <c r="I65" i="17"/>
  <c r="K65" i="17"/>
  <c r="O65" i="17"/>
  <c r="Q65" i="17"/>
  <c r="V65" i="17"/>
  <c r="G66" i="17"/>
  <c r="I66" i="17"/>
  <c r="K66" i="17"/>
  <c r="M66" i="17"/>
  <c r="O66" i="17"/>
  <c r="Q66" i="17"/>
  <c r="V66" i="17"/>
  <c r="G67" i="17"/>
  <c r="M67" i="17" s="1"/>
  <c r="I67" i="17"/>
  <c r="K67" i="17"/>
  <c r="O67" i="17"/>
  <c r="Q67" i="17"/>
  <c r="V67" i="17"/>
  <c r="G68" i="17"/>
  <c r="M68" i="17" s="1"/>
  <c r="I68" i="17"/>
  <c r="K68" i="17"/>
  <c r="O68" i="17"/>
  <c r="Q68" i="17"/>
  <c r="V68" i="17"/>
  <c r="G69" i="17"/>
  <c r="K69" i="17"/>
  <c r="Q69" i="17"/>
  <c r="V69" i="17"/>
  <c r="G70" i="17"/>
  <c r="I70" i="17"/>
  <c r="I69" i="17" s="1"/>
  <c r="K70" i="17"/>
  <c r="M70" i="17"/>
  <c r="M69" i="17" s="1"/>
  <c r="O70" i="17"/>
  <c r="O69" i="17" s="1"/>
  <c r="Q70" i="17"/>
  <c r="V70" i="17"/>
  <c r="G75" i="17"/>
  <c r="K75" i="17"/>
  <c r="O75" i="17"/>
  <c r="G76" i="17"/>
  <c r="I76" i="17"/>
  <c r="I75" i="17" s="1"/>
  <c r="K76" i="17"/>
  <c r="M76" i="17"/>
  <c r="M75" i="17" s="1"/>
  <c r="O76" i="17"/>
  <c r="Q76" i="17"/>
  <c r="Q75" i="17" s="1"/>
  <c r="V76" i="17"/>
  <c r="V75" i="17" s="1"/>
  <c r="V77" i="17"/>
  <c r="G78" i="17"/>
  <c r="I78" i="17"/>
  <c r="K78" i="17"/>
  <c r="M78" i="17"/>
  <c r="O78" i="17"/>
  <c r="Q78" i="17"/>
  <c r="Q77" i="17" s="1"/>
  <c r="V78" i="17"/>
  <c r="G79" i="17"/>
  <c r="G77" i="17" s="1"/>
  <c r="I79" i="17"/>
  <c r="K79" i="17"/>
  <c r="O79" i="17"/>
  <c r="O77" i="17" s="1"/>
  <c r="Q79" i="17"/>
  <c r="V79" i="17"/>
  <c r="G80" i="17"/>
  <c r="I80" i="17"/>
  <c r="I77" i="17" s="1"/>
  <c r="K80" i="17"/>
  <c r="M80" i="17"/>
  <c r="O80" i="17"/>
  <c r="Q80" i="17"/>
  <c r="V80" i="17"/>
  <c r="G81" i="17"/>
  <c r="M81" i="17" s="1"/>
  <c r="I81" i="17"/>
  <c r="K81" i="17"/>
  <c r="K77" i="17" s="1"/>
  <c r="O81" i="17"/>
  <c r="Q81" i="17"/>
  <c r="V81" i="17"/>
  <c r="V84" i="17"/>
  <c r="G85" i="17"/>
  <c r="G84" i="17" s="1"/>
  <c r="I85" i="17"/>
  <c r="K85" i="17"/>
  <c r="K84" i="17" s="1"/>
  <c r="O85" i="17"/>
  <c r="O84" i="17" s="1"/>
  <c r="Q85" i="17"/>
  <c r="V85" i="17"/>
  <c r="G86" i="17"/>
  <c r="I86" i="17"/>
  <c r="I84" i="17" s="1"/>
  <c r="K86" i="17"/>
  <c r="M86" i="17"/>
  <c r="O86" i="17"/>
  <c r="Q86" i="17"/>
  <c r="Q84" i="17" s="1"/>
  <c r="V86" i="17"/>
  <c r="K87" i="17"/>
  <c r="V87" i="17"/>
  <c r="G88" i="17"/>
  <c r="I88" i="17"/>
  <c r="I87" i="17" s="1"/>
  <c r="K88" i="17"/>
  <c r="M88" i="17"/>
  <c r="O88" i="17"/>
  <c r="Q88" i="17"/>
  <c r="Q87" i="17" s="1"/>
  <c r="V88" i="17"/>
  <c r="G90" i="17"/>
  <c r="G87" i="17" s="1"/>
  <c r="I90" i="17"/>
  <c r="K90" i="17"/>
  <c r="O90" i="17"/>
  <c r="O87" i="17" s="1"/>
  <c r="Q90" i="17"/>
  <c r="V90" i="17"/>
  <c r="AE93" i="17"/>
  <c r="AF93" i="17"/>
  <c r="G95" i="16"/>
  <c r="BA93" i="16"/>
  <c r="BA91" i="16"/>
  <c r="G9" i="16"/>
  <c r="I9" i="16"/>
  <c r="I8" i="16" s="1"/>
  <c r="K9" i="16"/>
  <c r="K8" i="16" s="1"/>
  <c r="M9" i="16"/>
  <c r="O9" i="16"/>
  <c r="O8" i="16" s="1"/>
  <c r="Q9" i="16"/>
  <c r="Q8" i="16" s="1"/>
  <c r="V9" i="16"/>
  <c r="V8" i="16" s="1"/>
  <c r="G11" i="16"/>
  <c r="I11" i="16"/>
  <c r="K11" i="16"/>
  <c r="M11" i="16"/>
  <c r="O11" i="16"/>
  <c r="Q11" i="16"/>
  <c r="V11" i="16"/>
  <c r="G13" i="16"/>
  <c r="I13" i="16"/>
  <c r="K13" i="16"/>
  <c r="M13" i="16"/>
  <c r="O13" i="16"/>
  <c r="Q13" i="16"/>
  <c r="V13" i="16"/>
  <c r="G15" i="16"/>
  <c r="M15" i="16" s="1"/>
  <c r="I15" i="16"/>
  <c r="K15" i="16"/>
  <c r="O15" i="16"/>
  <c r="Q15" i="16"/>
  <c r="V15" i="16"/>
  <c r="G17" i="16"/>
  <c r="M17" i="16" s="1"/>
  <c r="I17" i="16"/>
  <c r="K17" i="16"/>
  <c r="O17" i="16"/>
  <c r="Q17" i="16"/>
  <c r="V17" i="16"/>
  <c r="G19" i="16"/>
  <c r="I19" i="16"/>
  <c r="K19" i="16"/>
  <c r="M19" i="16"/>
  <c r="O19" i="16"/>
  <c r="Q19" i="16"/>
  <c r="V19" i="16"/>
  <c r="G21" i="16"/>
  <c r="I21" i="16"/>
  <c r="K21" i="16"/>
  <c r="M21" i="16"/>
  <c r="O21" i="16"/>
  <c r="Q21" i="16"/>
  <c r="V21" i="16"/>
  <c r="G26" i="16"/>
  <c r="G8" i="16" s="1"/>
  <c r="I26" i="16"/>
  <c r="K26" i="16"/>
  <c r="O26" i="16"/>
  <c r="Q26" i="16"/>
  <c r="V26" i="16"/>
  <c r="G28" i="16"/>
  <c r="I28" i="16"/>
  <c r="K28" i="16"/>
  <c r="M28" i="16"/>
  <c r="O28" i="16"/>
  <c r="Q28" i="16"/>
  <c r="V28" i="16"/>
  <c r="G30" i="16"/>
  <c r="I30" i="16"/>
  <c r="K30" i="16"/>
  <c r="M30" i="16"/>
  <c r="O30" i="16"/>
  <c r="Q30" i="16"/>
  <c r="V30" i="16"/>
  <c r="G37" i="16"/>
  <c r="I37" i="16"/>
  <c r="K37" i="16"/>
  <c r="M37" i="16"/>
  <c r="O37" i="16"/>
  <c r="Q37" i="16"/>
  <c r="V37" i="16"/>
  <c r="G46" i="16"/>
  <c r="M46" i="16" s="1"/>
  <c r="I46" i="16"/>
  <c r="K46" i="16"/>
  <c r="O46" i="16"/>
  <c r="Q46" i="16"/>
  <c r="V46" i="16"/>
  <c r="G49" i="16"/>
  <c r="M49" i="16" s="1"/>
  <c r="I49" i="16"/>
  <c r="K49" i="16"/>
  <c r="O49" i="16"/>
  <c r="Q49" i="16"/>
  <c r="V49" i="16"/>
  <c r="G51" i="16"/>
  <c r="I51" i="16"/>
  <c r="K51" i="16"/>
  <c r="M51" i="16"/>
  <c r="O51" i="16"/>
  <c r="Q51" i="16"/>
  <c r="V51" i="16"/>
  <c r="G54" i="16"/>
  <c r="G53" i="16" s="1"/>
  <c r="I54" i="16"/>
  <c r="I53" i="16" s="1"/>
  <c r="K54" i="16"/>
  <c r="K53" i="16" s="1"/>
  <c r="O54" i="16"/>
  <c r="O53" i="16" s="1"/>
  <c r="Q54" i="16"/>
  <c r="Q53" i="16" s="1"/>
  <c r="V54" i="16"/>
  <c r="V53" i="16" s="1"/>
  <c r="G56" i="16"/>
  <c r="I56" i="16"/>
  <c r="K56" i="16"/>
  <c r="M56" i="16"/>
  <c r="O56" i="16"/>
  <c r="Q56" i="16"/>
  <c r="V56" i="16"/>
  <c r="G58" i="16"/>
  <c r="I58" i="16"/>
  <c r="K58" i="16"/>
  <c r="M58" i="16"/>
  <c r="O58" i="16"/>
  <c r="Q58" i="16"/>
  <c r="V58" i="16"/>
  <c r="G60" i="16"/>
  <c r="G61" i="16"/>
  <c r="M61" i="16" s="1"/>
  <c r="M60" i="16" s="1"/>
  <c r="I61" i="16"/>
  <c r="I60" i="16" s="1"/>
  <c r="K61" i="16"/>
  <c r="K60" i="16" s="1"/>
  <c r="O61" i="16"/>
  <c r="O60" i="16" s="1"/>
  <c r="Q61" i="16"/>
  <c r="Q60" i="16" s="1"/>
  <c r="V61" i="16"/>
  <c r="V60" i="16" s="1"/>
  <c r="G64" i="16"/>
  <c r="I64" i="16"/>
  <c r="I63" i="16" s="1"/>
  <c r="K64" i="16"/>
  <c r="M64" i="16"/>
  <c r="O64" i="16"/>
  <c r="O63" i="16" s="1"/>
  <c r="Q64" i="16"/>
  <c r="V64" i="16"/>
  <c r="V63" i="16" s="1"/>
  <c r="G65" i="16"/>
  <c r="G63" i="16" s="1"/>
  <c r="I65" i="16"/>
  <c r="K65" i="16"/>
  <c r="K63" i="16" s="1"/>
  <c r="O65" i="16"/>
  <c r="Q65" i="16"/>
  <c r="V65" i="16"/>
  <c r="G66" i="16"/>
  <c r="AF95" i="16" s="1"/>
  <c r="I66" i="16"/>
  <c r="K66" i="16"/>
  <c r="O66" i="16"/>
  <c r="Q66" i="16"/>
  <c r="V66" i="16"/>
  <c r="G67" i="16"/>
  <c r="I67" i="16"/>
  <c r="K67" i="16"/>
  <c r="M67" i="16"/>
  <c r="O67" i="16"/>
  <c r="Q67" i="16"/>
  <c r="V67" i="16"/>
  <c r="G68" i="16"/>
  <c r="I68" i="16"/>
  <c r="K68" i="16"/>
  <c r="M68" i="16"/>
  <c r="O68" i="16"/>
  <c r="Q68" i="16"/>
  <c r="V68" i="16"/>
  <c r="G69" i="16"/>
  <c r="I69" i="16"/>
  <c r="K69" i="16"/>
  <c r="M69" i="16"/>
  <c r="O69" i="16"/>
  <c r="Q69" i="16"/>
  <c r="V69" i="16"/>
  <c r="G70" i="16"/>
  <c r="M70" i="16" s="1"/>
  <c r="I70" i="16"/>
  <c r="K70" i="16"/>
  <c r="O70" i="16"/>
  <c r="Q70" i="16"/>
  <c r="V70" i="16"/>
  <c r="G72" i="16"/>
  <c r="M72" i="16" s="1"/>
  <c r="I72" i="16"/>
  <c r="K72" i="16"/>
  <c r="O72" i="16"/>
  <c r="Q72" i="16"/>
  <c r="Q63" i="16" s="1"/>
  <c r="V72" i="16"/>
  <c r="G74" i="16"/>
  <c r="I74" i="16"/>
  <c r="K74" i="16"/>
  <c r="M74" i="16"/>
  <c r="O74" i="16"/>
  <c r="Q74" i="16"/>
  <c r="V74" i="16"/>
  <c r="G76" i="16"/>
  <c r="M76" i="16" s="1"/>
  <c r="I76" i="16"/>
  <c r="K76" i="16"/>
  <c r="O76" i="16"/>
  <c r="Q76" i="16"/>
  <c r="V76" i="16"/>
  <c r="G77" i="16"/>
  <c r="M77" i="16" s="1"/>
  <c r="I77" i="16"/>
  <c r="K77" i="16"/>
  <c r="O77" i="16"/>
  <c r="Q77" i="16"/>
  <c r="V77" i="16"/>
  <c r="G78" i="16"/>
  <c r="M78" i="16" s="1"/>
  <c r="I78" i="16"/>
  <c r="K78" i="16"/>
  <c r="O78" i="16"/>
  <c r="Q78" i="16"/>
  <c r="V78" i="16"/>
  <c r="G79" i="16"/>
  <c r="I79" i="16"/>
  <c r="K79" i="16"/>
  <c r="M79" i="16"/>
  <c r="O79" i="16"/>
  <c r="Q79" i="16"/>
  <c r="V79" i="16"/>
  <c r="G80" i="16"/>
  <c r="V80" i="16"/>
  <c r="G81" i="16"/>
  <c r="M81" i="16" s="1"/>
  <c r="M80" i="16" s="1"/>
  <c r="I81" i="16"/>
  <c r="I80" i="16" s="1"/>
  <c r="K81" i="16"/>
  <c r="K80" i="16" s="1"/>
  <c r="O81" i="16"/>
  <c r="O80" i="16" s="1"/>
  <c r="Q81" i="16"/>
  <c r="Q80" i="16" s="1"/>
  <c r="V81" i="16"/>
  <c r="K86" i="16"/>
  <c r="Q86" i="16"/>
  <c r="G87" i="16"/>
  <c r="I87" i="16"/>
  <c r="I86" i="16" s="1"/>
  <c r="K87" i="16"/>
  <c r="M87" i="16"/>
  <c r="O87" i="16"/>
  <c r="O86" i="16" s="1"/>
  <c r="Q87" i="16"/>
  <c r="V87" i="16"/>
  <c r="V86" i="16" s="1"/>
  <c r="G88" i="16"/>
  <c r="G86" i="16" s="1"/>
  <c r="I88" i="16"/>
  <c r="K88" i="16"/>
  <c r="O88" i="16"/>
  <c r="Q88" i="16"/>
  <c r="V88" i="16"/>
  <c r="G89" i="16"/>
  <c r="M89" i="16"/>
  <c r="Q89" i="16"/>
  <c r="G90" i="16"/>
  <c r="I90" i="16"/>
  <c r="I89" i="16" s="1"/>
  <c r="K90" i="16"/>
  <c r="K89" i="16" s="1"/>
  <c r="M90" i="16"/>
  <c r="O90" i="16"/>
  <c r="O89" i="16" s="1"/>
  <c r="Q90" i="16"/>
  <c r="V90" i="16"/>
  <c r="V89" i="16" s="1"/>
  <c r="G92" i="16"/>
  <c r="I92" i="16"/>
  <c r="K92" i="16"/>
  <c r="M92" i="16"/>
  <c r="O92" i="16"/>
  <c r="Q92" i="16"/>
  <c r="V92" i="16"/>
  <c r="AE95" i="16"/>
  <c r="G47" i="15"/>
  <c r="G9" i="15"/>
  <c r="M9" i="15" s="1"/>
  <c r="I9" i="15"/>
  <c r="I8" i="15" s="1"/>
  <c r="K9" i="15"/>
  <c r="K8" i="15" s="1"/>
  <c r="O9" i="15"/>
  <c r="O8" i="15" s="1"/>
  <c r="Q9" i="15"/>
  <c r="Q8" i="15" s="1"/>
  <c r="V9" i="15"/>
  <c r="V8" i="15" s="1"/>
  <c r="G10" i="15"/>
  <c r="M10" i="15" s="1"/>
  <c r="I10" i="15"/>
  <c r="K10" i="15"/>
  <c r="O10" i="15"/>
  <c r="Q10" i="15"/>
  <c r="V10" i="15"/>
  <c r="G11" i="15"/>
  <c r="I11" i="15"/>
  <c r="K11" i="15"/>
  <c r="M11" i="15"/>
  <c r="O11" i="15"/>
  <c r="Q11" i="15"/>
  <c r="V11" i="15"/>
  <c r="G12" i="15"/>
  <c r="I12" i="15"/>
  <c r="K12" i="15"/>
  <c r="M12" i="15"/>
  <c r="O12" i="15"/>
  <c r="Q12" i="15"/>
  <c r="V12" i="15"/>
  <c r="G13" i="15"/>
  <c r="I13" i="15"/>
  <c r="K13" i="15"/>
  <c r="M13" i="15"/>
  <c r="O13" i="15"/>
  <c r="Q13" i="15"/>
  <c r="V13" i="15"/>
  <c r="G14" i="15"/>
  <c r="I14" i="15"/>
  <c r="K14" i="15"/>
  <c r="M14" i="15"/>
  <c r="O14" i="15"/>
  <c r="Q14" i="15"/>
  <c r="V14" i="15"/>
  <c r="G15" i="15"/>
  <c r="I15" i="15"/>
  <c r="K15" i="15"/>
  <c r="M15" i="15"/>
  <c r="O15" i="15"/>
  <c r="Q15" i="15"/>
  <c r="V15" i="15"/>
  <c r="G16" i="15"/>
  <c r="G8" i="15" s="1"/>
  <c r="I16" i="15"/>
  <c r="K16" i="15"/>
  <c r="O16" i="15"/>
  <c r="Q16" i="15"/>
  <c r="V16" i="15"/>
  <c r="G17" i="15"/>
  <c r="M17" i="15" s="1"/>
  <c r="I17" i="15"/>
  <c r="K17" i="15"/>
  <c r="O17" i="15"/>
  <c r="Q17" i="15"/>
  <c r="V17" i="15"/>
  <c r="G18" i="15"/>
  <c r="M18" i="15" s="1"/>
  <c r="I18" i="15"/>
  <c r="K18" i="15"/>
  <c r="O18" i="15"/>
  <c r="Q18" i="15"/>
  <c r="V18" i="15"/>
  <c r="G19" i="15"/>
  <c r="I19" i="15"/>
  <c r="K19" i="15"/>
  <c r="M19" i="15"/>
  <c r="O19" i="15"/>
  <c r="Q19" i="15"/>
  <c r="V19" i="15"/>
  <c r="G20" i="15"/>
  <c r="I20" i="15"/>
  <c r="K20" i="15"/>
  <c r="M20" i="15"/>
  <c r="O20" i="15"/>
  <c r="Q20" i="15"/>
  <c r="V20" i="15"/>
  <c r="G21" i="15"/>
  <c r="I21" i="15"/>
  <c r="K21" i="15"/>
  <c r="M21" i="15"/>
  <c r="O21" i="15"/>
  <c r="Q21" i="15"/>
  <c r="V21" i="15"/>
  <c r="G22" i="15"/>
  <c r="I22" i="15"/>
  <c r="K22" i="15"/>
  <c r="M22" i="15"/>
  <c r="O22" i="15"/>
  <c r="Q22" i="15"/>
  <c r="V22" i="15"/>
  <c r="G23" i="15"/>
  <c r="I23" i="15"/>
  <c r="K23" i="15"/>
  <c r="M23" i="15"/>
  <c r="O23" i="15"/>
  <c r="Q23" i="15"/>
  <c r="V23" i="15"/>
  <c r="G24" i="15"/>
  <c r="M24" i="15" s="1"/>
  <c r="I24" i="15"/>
  <c r="K24" i="15"/>
  <c r="O24" i="15"/>
  <c r="Q24" i="15"/>
  <c r="V24" i="15"/>
  <c r="G25" i="15"/>
  <c r="M25" i="15" s="1"/>
  <c r="I25" i="15"/>
  <c r="K25" i="15"/>
  <c r="O25" i="15"/>
  <c r="Q25" i="15"/>
  <c r="V25" i="15"/>
  <c r="G26" i="15"/>
  <c r="M26" i="15" s="1"/>
  <c r="I26" i="15"/>
  <c r="K26" i="15"/>
  <c r="O26" i="15"/>
  <c r="Q26" i="15"/>
  <c r="V26" i="15"/>
  <c r="G27" i="15"/>
  <c r="I27" i="15"/>
  <c r="K27" i="15"/>
  <c r="M27" i="15"/>
  <c r="O27" i="15"/>
  <c r="Q27" i="15"/>
  <c r="V27" i="15"/>
  <c r="G28" i="15"/>
  <c r="I28" i="15"/>
  <c r="K28" i="15"/>
  <c r="M28" i="15"/>
  <c r="O28" i="15"/>
  <c r="Q28" i="15"/>
  <c r="V28" i="15"/>
  <c r="G29" i="15"/>
  <c r="I29" i="15"/>
  <c r="K29" i="15"/>
  <c r="M29" i="15"/>
  <c r="O29" i="15"/>
  <c r="Q29" i="15"/>
  <c r="V29" i="15"/>
  <c r="G30" i="15"/>
  <c r="I30" i="15"/>
  <c r="K30" i="15"/>
  <c r="M30" i="15"/>
  <c r="O30" i="15"/>
  <c r="Q30" i="15"/>
  <c r="V30" i="15"/>
  <c r="G32" i="15"/>
  <c r="G31" i="15" s="1"/>
  <c r="I32" i="15"/>
  <c r="I31" i="15" s="1"/>
  <c r="K32" i="15"/>
  <c r="K31" i="15" s="1"/>
  <c r="O32" i="15"/>
  <c r="O31" i="15" s="1"/>
  <c r="Q32" i="15"/>
  <c r="V32" i="15"/>
  <c r="V31" i="15" s="1"/>
  <c r="G33" i="15"/>
  <c r="M33" i="15" s="1"/>
  <c r="I33" i="15"/>
  <c r="K33" i="15"/>
  <c r="O33" i="15"/>
  <c r="Q33" i="15"/>
  <c r="Q31" i="15" s="1"/>
  <c r="V33" i="15"/>
  <c r="G35" i="15"/>
  <c r="I35" i="15"/>
  <c r="I34" i="15" s="1"/>
  <c r="K35" i="15"/>
  <c r="M35" i="15"/>
  <c r="O35" i="15"/>
  <c r="O34" i="15" s="1"/>
  <c r="Q35" i="15"/>
  <c r="V35" i="15"/>
  <c r="G36" i="15"/>
  <c r="I36" i="15"/>
  <c r="K36" i="15"/>
  <c r="K34" i="15" s="1"/>
  <c r="M36" i="15"/>
  <c r="O36" i="15"/>
  <c r="Q36" i="15"/>
  <c r="Q34" i="15" s="1"/>
  <c r="V36" i="15"/>
  <c r="G37" i="15"/>
  <c r="I37" i="15"/>
  <c r="K37" i="15"/>
  <c r="M37" i="15"/>
  <c r="O37" i="15"/>
  <c r="Q37" i="15"/>
  <c r="V37" i="15"/>
  <c r="V34" i="15" s="1"/>
  <c r="G38" i="15"/>
  <c r="I38" i="15"/>
  <c r="K38" i="15"/>
  <c r="M38" i="15"/>
  <c r="O38" i="15"/>
  <c r="Q38" i="15"/>
  <c r="V38" i="15"/>
  <c r="G39" i="15"/>
  <c r="M39" i="15" s="1"/>
  <c r="I39" i="15"/>
  <c r="K39" i="15"/>
  <c r="O39" i="15"/>
  <c r="Q39" i="15"/>
  <c r="V39" i="15"/>
  <c r="G40" i="15"/>
  <c r="M40" i="15" s="1"/>
  <c r="I40" i="15"/>
  <c r="K40" i="15"/>
  <c r="O40" i="15"/>
  <c r="Q40" i="15"/>
  <c r="V40" i="15"/>
  <c r="G41" i="15"/>
  <c r="M41" i="15" s="1"/>
  <c r="I41" i="15"/>
  <c r="K41" i="15"/>
  <c r="O41" i="15"/>
  <c r="Q41" i="15"/>
  <c r="V41" i="15"/>
  <c r="G42" i="15"/>
  <c r="M42" i="15" s="1"/>
  <c r="I42" i="15"/>
  <c r="K42" i="15"/>
  <c r="O42" i="15"/>
  <c r="Q42" i="15"/>
  <c r="V42" i="15"/>
  <c r="G43" i="15"/>
  <c r="I43" i="15"/>
  <c r="K43" i="15"/>
  <c r="M43" i="15"/>
  <c r="O43" i="15"/>
  <c r="Q43" i="15"/>
  <c r="V43" i="15"/>
  <c r="G44" i="15"/>
  <c r="I44" i="15"/>
  <c r="K44" i="15"/>
  <c r="M44" i="15"/>
  <c r="O44" i="15"/>
  <c r="Q44" i="15"/>
  <c r="V44" i="15"/>
  <c r="G45" i="15"/>
  <c r="I45" i="15"/>
  <c r="K45" i="15"/>
  <c r="M45" i="15"/>
  <c r="O45" i="15"/>
  <c r="Q45" i="15"/>
  <c r="V45" i="15"/>
  <c r="AE47" i="15"/>
  <c r="G100" i="14"/>
  <c r="G9" i="14"/>
  <c r="M9" i="14" s="1"/>
  <c r="I9" i="14"/>
  <c r="I8" i="14" s="1"/>
  <c r="K9" i="14"/>
  <c r="K8" i="14" s="1"/>
  <c r="O9" i="14"/>
  <c r="O8" i="14" s="1"/>
  <c r="Q9" i="14"/>
  <c r="Q8" i="14" s="1"/>
  <c r="V9" i="14"/>
  <c r="V8" i="14" s="1"/>
  <c r="G13" i="14"/>
  <c r="M13" i="14" s="1"/>
  <c r="I13" i="14"/>
  <c r="K13" i="14"/>
  <c r="O13" i="14"/>
  <c r="Q13" i="14"/>
  <c r="V13" i="14"/>
  <c r="G15" i="14"/>
  <c r="I15" i="14"/>
  <c r="K15" i="14"/>
  <c r="M15" i="14"/>
  <c r="O15" i="14"/>
  <c r="Q15" i="14"/>
  <c r="V15" i="14"/>
  <c r="G17" i="14"/>
  <c r="I17" i="14"/>
  <c r="K17" i="14"/>
  <c r="M17" i="14"/>
  <c r="O17" i="14"/>
  <c r="Q17" i="14"/>
  <c r="V17" i="14"/>
  <c r="G20" i="14"/>
  <c r="I20" i="14"/>
  <c r="K20" i="14"/>
  <c r="M20" i="14"/>
  <c r="O20" i="14"/>
  <c r="Q20" i="14"/>
  <c r="V20" i="14"/>
  <c r="G22" i="14"/>
  <c r="I22" i="14"/>
  <c r="K22" i="14"/>
  <c r="M22" i="14"/>
  <c r="O22" i="14"/>
  <c r="Q22" i="14"/>
  <c r="V22" i="14"/>
  <c r="G25" i="14"/>
  <c r="I25" i="14"/>
  <c r="K25" i="14"/>
  <c r="M25" i="14"/>
  <c r="O25" i="14"/>
  <c r="Q25" i="14"/>
  <c r="V25" i="14"/>
  <c r="G27" i="14"/>
  <c r="G8" i="14" s="1"/>
  <c r="I27" i="14"/>
  <c r="K27" i="14"/>
  <c r="O27" i="14"/>
  <c r="Q27" i="14"/>
  <c r="V27" i="14"/>
  <c r="G29" i="14"/>
  <c r="M29" i="14" s="1"/>
  <c r="I29" i="14"/>
  <c r="K29" i="14"/>
  <c r="O29" i="14"/>
  <c r="Q29" i="14"/>
  <c r="V29" i="14"/>
  <c r="G32" i="14"/>
  <c r="M32" i="14" s="1"/>
  <c r="I32" i="14"/>
  <c r="K32" i="14"/>
  <c r="O32" i="14"/>
  <c r="Q32" i="14"/>
  <c r="V32" i="14"/>
  <c r="G35" i="14"/>
  <c r="I35" i="14"/>
  <c r="I34" i="14" s="1"/>
  <c r="K35" i="14"/>
  <c r="M35" i="14"/>
  <c r="O35" i="14"/>
  <c r="O34" i="14" s="1"/>
  <c r="Q35" i="14"/>
  <c r="Q34" i="14" s="1"/>
  <c r="V35" i="14"/>
  <c r="V34" i="14" s="1"/>
  <c r="G37" i="14"/>
  <c r="I37" i="14"/>
  <c r="K37" i="14"/>
  <c r="K34" i="14" s="1"/>
  <c r="M37" i="14"/>
  <c r="O37" i="14"/>
  <c r="Q37" i="14"/>
  <c r="V37" i="14"/>
  <c r="G39" i="14"/>
  <c r="I39" i="14"/>
  <c r="K39" i="14"/>
  <c r="M39" i="14"/>
  <c r="O39" i="14"/>
  <c r="Q39" i="14"/>
  <c r="V39" i="14"/>
  <c r="G41" i="14"/>
  <c r="I41" i="14"/>
  <c r="K41" i="14"/>
  <c r="M41" i="14"/>
  <c r="O41" i="14"/>
  <c r="Q41" i="14"/>
  <c r="V41" i="14"/>
  <c r="G43" i="14"/>
  <c r="M43" i="14" s="1"/>
  <c r="M34" i="14" s="1"/>
  <c r="I43" i="14"/>
  <c r="K43" i="14"/>
  <c r="O43" i="14"/>
  <c r="Q43" i="14"/>
  <c r="V43" i="14"/>
  <c r="G45" i="14"/>
  <c r="M45" i="14" s="1"/>
  <c r="I45" i="14"/>
  <c r="K45" i="14"/>
  <c r="O45" i="14"/>
  <c r="Q45" i="14"/>
  <c r="V45" i="14"/>
  <c r="G48" i="14"/>
  <c r="M48" i="14" s="1"/>
  <c r="I48" i="14"/>
  <c r="K48" i="14"/>
  <c r="O48" i="14"/>
  <c r="Q48" i="14"/>
  <c r="V48" i="14"/>
  <c r="G50" i="14"/>
  <c r="I50" i="14"/>
  <c r="K50" i="14"/>
  <c r="M50" i="14"/>
  <c r="O50" i="14"/>
  <c r="Q50" i="14"/>
  <c r="V50" i="14"/>
  <c r="G53" i="14"/>
  <c r="I53" i="14"/>
  <c r="K53" i="14"/>
  <c r="M53" i="14"/>
  <c r="O53" i="14"/>
  <c r="Q53" i="14"/>
  <c r="V53" i="14"/>
  <c r="G55" i="14"/>
  <c r="I55" i="14"/>
  <c r="K55" i="14"/>
  <c r="M55" i="14"/>
  <c r="O55" i="14"/>
  <c r="Q55" i="14"/>
  <c r="V55" i="14"/>
  <c r="G57" i="14"/>
  <c r="I57" i="14"/>
  <c r="K57" i="14"/>
  <c r="M57" i="14"/>
  <c r="O57" i="14"/>
  <c r="Q57" i="14"/>
  <c r="V57" i="14"/>
  <c r="G59" i="14"/>
  <c r="M59" i="14" s="1"/>
  <c r="I59" i="14"/>
  <c r="K59" i="14"/>
  <c r="O59" i="14"/>
  <c r="Q59" i="14"/>
  <c r="V59" i="14"/>
  <c r="G61" i="14"/>
  <c r="G62" i="14"/>
  <c r="M62" i="14" s="1"/>
  <c r="I62" i="14"/>
  <c r="I61" i="14" s="1"/>
  <c r="K62" i="14"/>
  <c r="K61" i="14" s="1"/>
  <c r="O62" i="14"/>
  <c r="O61" i="14" s="1"/>
  <c r="Q62" i="14"/>
  <c r="V62" i="14"/>
  <c r="V61" i="14" s="1"/>
  <c r="G64" i="14"/>
  <c r="M64" i="14" s="1"/>
  <c r="I64" i="14"/>
  <c r="K64" i="14"/>
  <c r="O64" i="14"/>
  <c r="Q64" i="14"/>
  <c r="V64" i="14"/>
  <c r="G66" i="14"/>
  <c r="I66" i="14"/>
  <c r="K66" i="14"/>
  <c r="M66" i="14"/>
  <c r="O66" i="14"/>
  <c r="Q66" i="14"/>
  <c r="V66" i="14"/>
  <c r="G68" i="14"/>
  <c r="I68" i="14"/>
  <c r="K68" i="14"/>
  <c r="M68" i="14"/>
  <c r="O68" i="14"/>
  <c r="Q68" i="14"/>
  <c r="V68" i="14"/>
  <c r="G71" i="14"/>
  <c r="M71" i="14" s="1"/>
  <c r="I71" i="14"/>
  <c r="K71" i="14"/>
  <c r="O71" i="14"/>
  <c r="Q71" i="14"/>
  <c r="Q61" i="14" s="1"/>
  <c r="V71" i="14"/>
  <c r="G73" i="14"/>
  <c r="I73" i="14"/>
  <c r="K73" i="14"/>
  <c r="M73" i="14"/>
  <c r="O73" i="14"/>
  <c r="Q73" i="14"/>
  <c r="V73" i="14"/>
  <c r="G74" i="14"/>
  <c r="M74" i="14" s="1"/>
  <c r="I74" i="14"/>
  <c r="K74" i="14"/>
  <c r="O74" i="14"/>
  <c r="Q74" i="14"/>
  <c r="V74" i="14"/>
  <c r="G77" i="14"/>
  <c r="M77" i="14" s="1"/>
  <c r="I77" i="14"/>
  <c r="K77" i="14"/>
  <c r="O77" i="14"/>
  <c r="Q77" i="14"/>
  <c r="V77" i="14"/>
  <c r="G79" i="14"/>
  <c r="I79" i="14"/>
  <c r="V79" i="14"/>
  <c r="G80" i="14"/>
  <c r="M80" i="14" s="1"/>
  <c r="M79" i="14" s="1"/>
  <c r="I80" i="14"/>
  <c r="K80" i="14"/>
  <c r="K79" i="14" s="1"/>
  <c r="O80" i="14"/>
  <c r="O79" i="14" s="1"/>
  <c r="Q80" i="14"/>
  <c r="Q79" i="14" s="1"/>
  <c r="V80" i="14"/>
  <c r="G82" i="14"/>
  <c r="I82" i="14"/>
  <c r="K82" i="14"/>
  <c r="M82" i="14"/>
  <c r="O82" i="14"/>
  <c r="Q82" i="14"/>
  <c r="V82" i="14"/>
  <c r="G85" i="14"/>
  <c r="I85" i="14"/>
  <c r="O85" i="14"/>
  <c r="G86" i="14"/>
  <c r="M86" i="14" s="1"/>
  <c r="M85" i="14" s="1"/>
  <c r="I86" i="14"/>
  <c r="K86" i="14"/>
  <c r="K85" i="14" s="1"/>
  <c r="O86" i="14"/>
  <c r="Q86" i="14"/>
  <c r="Q85" i="14" s="1"/>
  <c r="V86" i="14"/>
  <c r="V85" i="14" s="1"/>
  <c r="Q90" i="14"/>
  <c r="V90" i="14"/>
  <c r="G91" i="14"/>
  <c r="I91" i="14"/>
  <c r="I90" i="14" s="1"/>
  <c r="K91" i="14"/>
  <c r="M91" i="14"/>
  <c r="O91" i="14"/>
  <c r="O90" i="14" s="1"/>
  <c r="Q91" i="14"/>
  <c r="V91" i="14"/>
  <c r="G92" i="14"/>
  <c r="G90" i="14" s="1"/>
  <c r="I92" i="14"/>
  <c r="K92" i="14"/>
  <c r="K90" i="14" s="1"/>
  <c r="O92" i="14"/>
  <c r="Q92" i="14"/>
  <c r="V92" i="14"/>
  <c r="G93" i="14"/>
  <c r="M93" i="14" s="1"/>
  <c r="I93" i="14"/>
  <c r="K93" i="14"/>
  <c r="O93" i="14"/>
  <c r="Q93" i="14"/>
  <c r="V93" i="14"/>
  <c r="G95" i="14"/>
  <c r="I95" i="14"/>
  <c r="K95" i="14"/>
  <c r="M95" i="14"/>
  <c r="O95" i="14"/>
  <c r="Q95" i="14"/>
  <c r="V95" i="14"/>
  <c r="AE100" i="14"/>
  <c r="G30" i="13"/>
  <c r="BA28" i="13"/>
  <c r="BA27" i="13"/>
  <c r="BA25" i="13"/>
  <c r="BA23" i="13"/>
  <c r="BA22" i="13"/>
  <c r="BA19" i="13"/>
  <c r="BA17" i="13"/>
  <c r="BA14" i="13"/>
  <c r="BA10" i="13"/>
  <c r="G8" i="13"/>
  <c r="G9" i="13"/>
  <c r="I9" i="13"/>
  <c r="I8" i="13" s="1"/>
  <c r="K9" i="13"/>
  <c r="K8" i="13" s="1"/>
  <c r="M9" i="13"/>
  <c r="O9" i="13"/>
  <c r="Q9" i="13"/>
  <c r="Q8" i="13" s="1"/>
  <c r="V9" i="13"/>
  <c r="G11" i="13"/>
  <c r="M11" i="13" s="1"/>
  <c r="I11" i="13"/>
  <c r="K11" i="13"/>
  <c r="O11" i="13"/>
  <c r="Q11" i="13"/>
  <c r="V11" i="13"/>
  <c r="V8" i="13" s="1"/>
  <c r="G12" i="13"/>
  <c r="I12" i="13"/>
  <c r="K12" i="13"/>
  <c r="M12" i="13"/>
  <c r="O12" i="13"/>
  <c r="O8" i="13" s="1"/>
  <c r="Q12" i="13"/>
  <c r="V12" i="13"/>
  <c r="G13" i="13"/>
  <c r="M13" i="13" s="1"/>
  <c r="I13" i="13"/>
  <c r="K13" i="13"/>
  <c r="O13" i="13"/>
  <c r="Q13" i="13"/>
  <c r="V13" i="13"/>
  <c r="G15" i="13"/>
  <c r="I15" i="13"/>
  <c r="K15" i="13"/>
  <c r="M15" i="13"/>
  <c r="O15" i="13"/>
  <c r="Q15" i="13"/>
  <c r="V15" i="13"/>
  <c r="G18" i="13"/>
  <c r="I18" i="13"/>
  <c r="K18" i="13"/>
  <c r="M18" i="13"/>
  <c r="O18" i="13"/>
  <c r="Q18" i="13"/>
  <c r="V18" i="13"/>
  <c r="G20" i="13"/>
  <c r="I20" i="13"/>
  <c r="K20" i="13"/>
  <c r="M20" i="13"/>
  <c r="O20" i="13"/>
  <c r="Q20" i="13"/>
  <c r="V20" i="13"/>
  <c r="G21" i="13"/>
  <c r="M21" i="13" s="1"/>
  <c r="I21" i="13"/>
  <c r="K21" i="13"/>
  <c r="O21" i="13"/>
  <c r="Q21" i="13"/>
  <c r="V21" i="13"/>
  <c r="G24" i="13"/>
  <c r="I24" i="13"/>
  <c r="K24" i="13"/>
  <c r="M24" i="13"/>
  <c r="O24" i="13"/>
  <c r="Q24" i="13"/>
  <c r="V24" i="13"/>
  <c r="G26" i="13"/>
  <c r="M26" i="13" s="1"/>
  <c r="I26" i="13"/>
  <c r="K26" i="13"/>
  <c r="O26" i="13"/>
  <c r="Q26" i="13"/>
  <c r="V26" i="13"/>
  <c r="AE30" i="13"/>
  <c r="G56" i="12"/>
  <c r="G9" i="12"/>
  <c r="M9" i="12" s="1"/>
  <c r="I9" i="12"/>
  <c r="I8" i="12" s="1"/>
  <c r="K9" i="12"/>
  <c r="K8" i="12" s="1"/>
  <c r="O9" i="12"/>
  <c r="O8" i="12" s="1"/>
  <c r="Q9" i="12"/>
  <c r="Q8" i="12" s="1"/>
  <c r="V9" i="12"/>
  <c r="V8" i="12" s="1"/>
  <c r="G11" i="12"/>
  <c r="M11" i="12" s="1"/>
  <c r="I11" i="12"/>
  <c r="K11" i="12"/>
  <c r="O11" i="12"/>
  <c r="Q11" i="12"/>
  <c r="V11" i="12"/>
  <c r="G14" i="12"/>
  <c r="I14" i="12"/>
  <c r="K14" i="12"/>
  <c r="M14" i="12"/>
  <c r="O14" i="12"/>
  <c r="Q14" i="12"/>
  <c r="V14" i="12"/>
  <c r="G16" i="12"/>
  <c r="I16" i="12"/>
  <c r="K16" i="12"/>
  <c r="M16" i="12"/>
  <c r="O16" i="12"/>
  <c r="Q16" i="12"/>
  <c r="V16" i="12"/>
  <c r="G18" i="12"/>
  <c r="I18" i="12"/>
  <c r="K18" i="12"/>
  <c r="M18" i="12"/>
  <c r="O18" i="12"/>
  <c r="Q18" i="12"/>
  <c r="V18" i="12"/>
  <c r="G21" i="12"/>
  <c r="M21" i="12" s="1"/>
  <c r="I21" i="12"/>
  <c r="K21" i="12"/>
  <c r="O21" i="12"/>
  <c r="Q21" i="12"/>
  <c r="V21" i="12"/>
  <c r="G23" i="12"/>
  <c r="M23" i="12" s="1"/>
  <c r="I23" i="12"/>
  <c r="K23" i="12"/>
  <c r="O23" i="12"/>
  <c r="Q23" i="12"/>
  <c r="V23" i="12"/>
  <c r="G26" i="12"/>
  <c r="G8" i="12" s="1"/>
  <c r="I26" i="12"/>
  <c r="K26" i="12"/>
  <c r="O26" i="12"/>
  <c r="Q26" i="12"/>
  <c r="V26" i="12"/>
  <c r="G28" i="12"/>
  <c r="M28" i="12" s="1"/>
  <c r="I28" i="12"/>
  <c r="K28" i="12"/>
  <c r="O28" i="12"/>
  <c r="Q28" i="12"/>
  <c r="V28" i="12"/>
  <c r="G30" i="12"/>
  <c r="M30" i="12" s="1"/>
  <c r="I30" i="12"/>
  <c r="K30" i="12"/>
  <c r="O30" i="12"/>
  <c r="Q30" i="12"/>
  <c r="V30" i="12"/>
  <c r="G33" i="12"/>
  <c r="I33" i="12"/>
  <c r="K33" i="12"/>
  <c r="M33" i="12"/>
  <c r="O33" i="12"/>
  <c r="Q33" i="12"/>
  <c r="V33" i="12"/>
  <c r="G34" i="12"/>
  <c r="I34" i="12"/>
  <c r="K34" i="12"/>
  <c r="M34" i="12"/>
  <c r="O34" i="12"/>
  <c r="Q34" i="12"/>
  <c r="V34" i="12"/>
  <c r="Q36" i="12"/>
  <c r="G37" i="12"/>
  <c r="I37" i="12"/>
  <c r="I36" i="12" s="1"/>
  <c r="K37" i="12"/>
  <c r="K36" i="12" s="1"/>
  <c r="M37" i="12"/>
  <c r="O37" i="12"/>
  <c r="Q37" i="12"/>
  <c r="V37" i="12"/>
  <c r="V36" i="12" s="1"/>
  <c r="G40" i="12"/>
  <c r="M40" i="12" s="1"/>
  <c r="I40" i="12"/>
  <c r="K40" i="12"/>
  <c r="O40" i="12"/>
  <c r="Q40" i="12"/>
  <c r="V40" i="12"/>
  <c r="G43" i="12"/>
  <c r="M43" i="12" s="1"/>
  <c r="I43" i="12"/>
  <c r="K43" i="12"/>
  <c r="O43" i="12"/>
  <c r="Q43" i="12"/>
  <c r="V43" i="12"/>
  <c r="G45" i="12"/>
  <c r="M45" i="12" s="1"/>
  <c r="I45" i="12"/>
  <c r="K45" i="12"/>
  <c r="O45" i="12"/>
  <c r="O36" i="12" s="1"/>
  <c r="Q45" i="12"/>
  <c r="V45" i="12"/>
  <c r="G47" i="12"/>
  <c r="K47" i="12"/>
  <c r="Q47" i="12"/>
  <c r="G48" i="12"/>
  <c r="I48" i="12"/>
  <c r="I47" i="12" s="1"/>
  <c r="K48" i="12"/>
  <c r="M48" i="12"/>
  <c r="M47" i="12" s="1"/>
  <c r="O48" i="12"/>
  <c r="O47" i="12" s="1"/>
  <c r="Q48" i="12"/>
  <c r="V48" i="12"/>
  <c r="V47" i="12" s="1"/>
  <c r="K52" i="12"/>
  <c r="O52" i="12"/>
  <c r="G53" i="12"/>
  <c r="G52" i="12" s="1"/>
  <c r="I53" i="12"/>
  <c r="I52" i="12" s="1"/>
  <c r="K53" i="12"/>
  <c r="O53" i="12"/>
  <c r="Q53" i="12"/>
  <c r="Q52" i="12" s="1"/>
  <c r="V53" i="12"/>
  <c r="V52" i="12" s="1"/>
  <c r="AE56" i="12"/>
  <c r="AF56" i="12"/>
  <c r="I20" i="1"/>
  <c r="I19" i="1"/>
  <c r="I18" i="1"/>
  <c r="I17" i="1"/>
  <c r="I16" i="1"/>
  <c r="I73" i="1"/>
  <c r="J72" i="1" s="1"/>
  <c r="F52" i="1"/>
  <c r="G52" i="1"/>
  <c r="G25" i="1" s="1"/>
  <c r="A25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I52" i="1" s="1"/>
  <c r="J28" i="1"/>
  <c r="J26" i="1"/>
  <c r="G38" i="1"/>
  <c r="F38" i="1"/>
  <c r="J23" i="1"/>
  <c r="J24" i="1"/>
  <c r="J25" i="1"/>
  <c r="J27" i="1"/>
  <c r="E24" i="1"/>
  <c r="E26" i="1"/>
  <c r="J60" i="1" l="1"/>
  <c r="J62" i="1"/>
  <c r="J69" i="1"/>
  <c r="J68" i="1"/>
  <c r="J64" i="1"/>
  <c r="J65" i="1"/>
  <c r="J61" i="1"/>
  <c r="J66" i="1"/>
  <c r="J63" i="1"/>
  <c r="J71" i="1"/>
  <c r="J70" i="1"/>
  <c r="J59" i="1"/>
  <c r="J67" i="1"/>
  <c r="A26" i="1"/>
  <c r="G26" i="1"/>
  <c r="G28" i="1"/>
  <c r="G23" i="1"/>
  <c r="M8" i="17"/>
  <c r="M30" i="17"/>
  <c r="M87" i="17"/>
  <c r="M85" i="17"/>
  <c r="M84" i="17" s="1"/>
  <c r="M42" i="17"/>
  <c r="M39" i="17" s="1"/>
  <c r="G8" i="17"/>
  <c r="M90" i="17"/>
  <c r="M79" i="17"/>
  <c r="M77" i="17" s="1"/>
  <c r="M37" i="17"/>
  <c r="M88" i="16"/>
  <c r="M86" i="16" s="1"/>
  <c r="M65" i="16"/>
  <c r="M63" i="16" s="1"/>
  <c r="M66" i="16"/>
  <c r="M54" i="16"/>
  <c r="M53" i="16" s="1"/>
  <c r="M26" i="16"/>
  <c r="M8" i="16" s="1"/>
  <c r="M34" i="15"/>
  <c r="G34" i="15"/>
  <c r="AF47" i="15"/>
  <c r="M32" i="15"/>
  <c r="M31" i="15" s="1"/>
  <c r="M16" i="15"/>
  <c r="M8" i="15" s="1"/>
  <c r="M61" i="14"/>
  <c r="AF100" i="14"/>
  <c r="G34" i="14"/>
  <c r="M92" i="14"/>
  <c r="M90" i="14" s="1"/>
  <c r="M27" i="14"/>
  <c r="M8" i="14" s="1"/>
  <c r="M8" i="13"/>
  <c r="AF30" i="13"/>
  <c r="M36" i="12"/>
  <c r="M53" i="12"/>
  <c r="M52" i="12" s="1"/>
  <c r="G36" i="12"/>
  <c r="M26" i="12"/>
  <c r="M8" i="12" s="1"/>
  <c r="I21" i="1"/>
  <c r="J50" i="1"/>
  <c r="J42" i="1"/>
  <c r="J47" i="1"/>
  <c r="J39" i="1"/>
  <c r="J52" i="1" s="1"/>
  <c r="J41" i="1"/>
  <c r="J44" i="1"/>
  <c r="J49" i="1"/>
  <c r="J46" i="1"/>
  <c r="J51" i="1"/>
  <c r="J43" i="1"/>
  <c r="J48" i="1"/>
  <c r="J40" i="1"/>
  <c r="J45" i="1"/>
  <c r="H52" i="1"/>
  <c r="J73" i="1" l="1"/>
  <c r="A23" i="1"/>
  <c r="A24" i="1" l="1"/>
  <c r="G24" i="1"/>
  <c r="A27" i="1" s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S6" authorId="0" shapeId="0" xr:uid="{2163CF7B-80DE-40FE-89B4-5BCD1EDA63C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EBE21C9-9427-458F-AB9B-D522AA97FA8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S6" authorId="0" shapeId="0" xr:uid="{04F9BE17-DC4C-4544-BCE1-59EED3F9663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8368032-BCDE-4252-8634-D54C2B770A6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S6" authorId="0" shapeId="0" xr:uid="{20B44F24-E8F7-4E1B-9157-435B01C25E8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0B532FA-9818-4258-8E1D-6EFA9252347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S6" authorId="0" shapeId="0" xr:uid="{73258973-3F3B-4433-9090-17075B58691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E5C7680-5F64-436A-9CFA-EF85F24A74D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S6" authorId="0" shapeId="0" xr:uid="{C092B56C-4915-49AA-ABC6-CA9964196EB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B54BF6E-072A-46A6-A868-585D71BD601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S6" authorId="0" shapeId="0" xr:uid="{2122810C-C55B-4950-B405-2F43969227B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61BC7DB-3CE9-4320-85D0-3C9ED839E9E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<sst xmlns="http://schemas.openxmlformats.org/spreadsheetml/2006/main" count="2315" uniqueCount="597">
  <si>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</si>
  <si>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</si>
  <si>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</si>
  <si>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</si>
  <si>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</si>
  <si>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</si>
  <si>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</si>
  <si>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</si>
  <si>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</si>
  <si>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</si>
  <si>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</si>
  <si>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</si>
  <si>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</si>
  <si>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</si>
  <si>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</si>
  <si>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</si>
  <si>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</si>
  <si>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</si>
  <si>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</si>
  <si>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</si>
  <si>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</si>
  <si>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</si>
  <si>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</si>
  <si>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</si>
  <si>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</si>
  <si>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</si>
  <si>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</si>
  <si>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</si>
  <si>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</si>
  <si>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</si>
  <si>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</si>
  <si>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</si>
  <si>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</si>
  <si>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</si>
  <si>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</si>
  <si>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</si>
  <si>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</si>
  <si>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</si>
  <si>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</si>
  <si>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</si>
  <si>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</si>
  <si>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</si>
  <si>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</si>
  <si>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25040</t>
  </si>
  <si>
    <t>Sportovní areál Trávníky, Otrokovice - výstavba zázemí</t>
  </si>
  <si>
    <t>město Otrokovice</t>
  </si>
  <si>
    <t>nám. 3. května 1340</t>
  </si>
  <si>
    <t>Otrokovice</t>
  </si>
  <si>
    <t>76502</t>
  </si>
  <si>
    <t>00284301</t>
  </si>
  <si>
    <t>CZ00284301</t>
  </si>
  <si>
    <t>PROJEKČNÍ A STAVEBNÍ s.r.o.</t>
  </si>
  <si>
    <t>82</t>
  </si>
  <si>
    <t>Zlámanec</t>
  </si>
  <si>
    <t>68712</t>
  </si>
  <si>
    <t>08447934</t>
  </si>
  <si>
    <t>CZ08447934</t>
  </si>
  <si>
    <t>Stavba</t>
  </si>
  <si>
    <t>2.2.0.4.1</t>
  </si>
  <si>
    <t>Kontejnerový objekt</t>
  </si>
  <si>
    <t>1</t>
  </si>
  <si>
    <t>2.2.01</t>
  </si>
  <si>
    <t>Vedlejší a ostatní náklady</t>
  </si>
  <si>
    <t>01</t>
  </si>
  <si>
    <t>VRN</t>
  </si>
  <si>
    <t>2.2.3.1.100</t>
  </si>
  <si>
    <t>Chodník</t>
  </si>
  <si>
    <t>2.2.6.4.2</t>
  </si>
  <si>
    <t>Přípojka NN</t>
  </si>
  <si>
    <t>2.2.6.4.3</t>
  </si>
  <si>
    <t>Přípojka kanalizace</t>
  </si>
  <si>
    <t>Kanalizační přípojka</t>
  </si>
  <si>
    <t>2.2.6.4.4</t>
  </si>
  <si>
    <t>Vodovodní přípojka</t>
  </si>
  <si>
    <t>Celkem za stavbu</t>
  </si>
  <si>
    <t>CZK</t>
  </si>
  <si>
    <t>Rekapitulace dílů</t>
  </si>
  <si>
    <t>Typ dílu</t>
  </si>
  <si>
    <t>Zemní práce</t>
  </si>
  <si>
    <t>18</t>
  </si>
  <si>
    <t>Povrchové úpravy terénu</t>
  </si>
  <si>
    <t>2</t>
  </si>
  <si>
    <t>Základy a zvláštní zakládání</t>
  </si>
  <si>
    <t>4</t>
  </si>
  <si>
    <t>Vodorovné konstrukce</t>
  </si>
  <si>
    <t>5</t>
  </si>
  <si>
    <t>Komunikace</t>
  </si>
  <si>
    <t>8</t>
  </si>
  <si>
    <t>Trubní vedení</t>
  </si>
  <si>
    <t>91</t>
  </si>
  <si>
    <t>Doplňující práce na komunikaci</t>
  </si>
  <si>
    <t>99</t>
  </si>
  <si>
    <t>Staveništní přesun hmot</t>
  </si>
  <si>
    <t>722</t>
  </si>
  <si>
    <t>Vnitřní vodovod</t>
  </si>
  <si>
    <t>767</t>
  </si>
  <si>
    <t>Konstrukce zámečnické</t>
  </si>
  <si>
    <t>M21</t>
  </si>
  <si>
    <t>Elektromontáže</t>
  </si>
  <si>
    <t>M23</t>
  </si>
  <si>
    <t>Montáže potrubí</t>
  </si>
  <si>
    <t>M46</t>
  </si>
  <si>
    <t>Zemní práce při montážích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</si>
  <si>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</si>
  <si>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</si>
  <si>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</si>
  <si>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</si>
  <si>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</si>
  <si>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</si>
  <si>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</si>
  <si>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</si>
  <si>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</si>
  <si>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</si>
  <si>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</si>
  <si>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</si>
  <si>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</si>
  <si>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</si>
  <si>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</si>
  <si>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</si>
  <si>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</si>
  <si>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</si>
  <si>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</si>
  <si>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</si>
  <si>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</si>
  <si>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</si>
  <si>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</si>
  <si>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</si>
  <si>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</si>
  <si>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</si>
  <si>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</si>
  <si>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</si>
  <si>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</si>
  <si>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</si>
  <si>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111301111</t>
  </si>
  <si>
    <t>Sejmutí drnu tl. do 10 cm, s přemístěním do 50 m</t>
  </si>
  <si>
    <t>m2</t>
  </si>
  <si>
    <t>RTS 25/ II</t>
  </si>
  <si>
    <t>Práce</t>
  </si>
  <si>
    <t>Běžná</t>
  </si>
  <si>
    <t>POL1_</t>
  </si>
  <si>
    <t>uložení na mezidoponii pro terénní úpravy : 5*17,7</t>
  </si>
  <si>
    <t>VV</t>
  </si>
  <si>
    <t>122201101</t>
  </si>
  <si>
    <t>Odkopávky nezapažené v hor. 3 do 100 m3</t>
  </si>
  <si>
    <t>m3</t>
  </si>
  <si>
    <t>8*1,6*1,6*0,85*1,2</t>
  </si>
  <si>
    <t>2*2,4*1,6*0,85*1,2</t>
  </si>
  <si>
    <t>122201109</t>
  </si>
  <si>
    <t>Příplatek za lepivost - odkopávky v hor. 3</t>
  </si>
  <si>
    <t>Odkaz na mn. položky pořadí 2 : 28,72320*0,5</t>
  </si>
  <si>
    <t>162201101</t>
  </si>
  <si>
    <t>Vodorovné přemístění výkopku z hor.1-4 do 20 m</t>
  </si>
  <si>
    <t>Odkaz na mn. položky pořadí 10 : 23,87688</t>
  </si>
  <si>
    <t>162701105</t>
  </si>
  <si>
    <t>Vodorovné přemístění výkopku z hor.1-4 do 10000 m</t>
  </si>
  <si>
    <t>Odkaz na mn. položky pořadí 2 : 28,72320</t>
  </si>
  <si>
    <t>Odkaz na mn. položky pořadí 10 : 23,87688*-1</t>
  </si>
  <si>
    <t>162701109</t>
  </si>
  <si>
    <t>Příplatek k vod. přemístění hor.1-4 za další 1 km</t>
  </si>
  <si>
    <t>Odkaz na mn. položky pořadí 5 : 4,84632*4</t>
  </si>
  <si>
    <t>167101102</t>
  </si>
  <si>
    <t>Nakládání výkopku z hor. 1 ÷ 4 v množství nad 100 m3</t>
  </si>
  <si>
    <t>Odkaz na mn. položky pořadí 5 : 4,84632</t>
  </si>
  <si>
    <t>Odkaz na mn. položky pořadí 4 : 23,87688</t>
  </si>
  <si>
    <t>167103101</t>
  </si>
  <si>
    <t>Nakládání výkopku zeminy schopné zúrodnění</t>
  </si>
  <si>
    <t>Odkaz na mn. položky pořadí 11 : 88,00000*0,1</t>
  </si>
  <si>
    <t>171201201</t>
  </si>
  <si>
    <t>Uložení sypaniny na skl.-sypanina na výšku přes 2m</t>
  </si>
  <si>
    <t>174101101</t>
  </si>
  <si>
    <t>Zásyp jam, rýh, šachet se zhutněním</t>
  </si>
  <si>
    <t>Odkaz na mn. položky pořadí 13 : 4,84632*-1</t>
  </si>
  <si>
    <t>181301101</t>
  </si>
  <si>
    <t>Rozprostření ornice, rovina, tl. do 10 cm do 500m2</t>
  </si>
  <si>
    <t>199000002</t>
  </si>
  <si>
    <t>Poplatek za odběr horniny tř. 1- 4 k rekultivaci, č. dle katal. odpadů 17 05 04</t>
  </si>
  <si>
    <t>275313621</t>
  </si>
  <si>
    <t>Beton základových patek prostý C 20/25</t>
  </si>
  <si>
    <t>8*0,6*0,6*1,06</t>
  </si>
  <si>
    <t>2*1,41*0,6*1,06</t>
  </si>
  <si>
    <t>275351215</t>
  </si>
  <si>
    <t>Bednění stěn základových patek - zřízení</t>
  </si>
  <si>
    <t>8*0,6*4*1,06</t>
  </si>
  <si>
    <t>(1,41*2+0,6*2)*1,06*2</t>
  </si>
  <si>
    <t>275351216</t>
  </si>
  <si>
    <t>Bednění stěn základových patek - odstranění</t>
  </si>
  <si>
    <t>Odkaz na mn. položky pořadí 14 : 28,87440</t>
  </si>
  <si>
    <t>27535NC</t>
  </si>
  <si>
    <t>Bednění a odbednění odtokového žlábku</t>
  </si>
  <si>
    <t>Vlastní</t>
  </si>
  <si>
    <t>Indiv</t>
  </si>
  <si>
    <t>0,46*1,2</t>
  </si>
  <si>
    <t>998014011</t>
  </si>
  <si>
    <t>Přesun hmot, budovy mont. jednopodl. s pláštěm</t>
  </si>
  <si>
    <t>t</t>
  </si>
  <si>
    <t>Přesun hmot</t>
  </si>
  <si>
    <t>POL7_</t>
  </si>
  <si>
    <t xml:space="preserve">Hmotnosti z položek s pořadovými čísly: : </t>
  </si>
  <si>
    <t xml:space="preserve">13,14, : </t>
  </si>
  <si>
    <t>Součet: : 13,36855</t>
  </si>
  <si>
    <t>76701NC</t>
  </si>
  <si>
    <t>Dodávka a osazení kontejneru 750x299x300(sv.v. 250) cm vč. sanitárního vybení a modřínové fasády</t>
  </si>
  <si>
    <t>ks</t>
  </si>
  <si>
    <t>specifikace dle PD : 2</t>
  </si>
  <si>
    <t>SUM</t>
  </si>
  <si>
    <t>Poznámky uchazeče k zadání</t>
  </si>
  <si>
    <t>POPUZIV</t>
  </si>
  <si>
    <t>END</t>
  </si>
  <si>
    <t>R3</t>
  </si>
  <si>
    <t>Uvedení všech povrchů dotčených stavbou do původního stavu</t>
  </si>
  <si>
    <t>soubor</t>
  </si>
  <si>
    <t>Uvedení všech povrchů dotčených stavbou do původního stavu (komunikace, chodníky zeleň, příkopy, propustky), včetně opravy, údržby a průběžného čištění, kropení komunikací užívaných v průběhu stavby</t>
  </si>
  <si>
    <t>POP</t>
  </si>
  <si>
    <t>R4</t>
  </si>
  <si>
    <t>Úklid staveniště před protokolárním předáním a převzetím díla</t>
  </si>
  <si>
    <t>005124010R</t>
  </si>
  <si>
    <t>Koordinační činnost</t>
  </si>
  <si>
    <t>Soubor</t>
  </si>
  <si>
    <t>POL99_8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</si>
  <si>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</si>
  <si>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</si>
  <si>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</si>
  <si>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005111020R</t>
  </si>
  <si>
    <t>Vytyčení stavby</t>
  </si>
  <si>
    <t>Vyhotovení protokolu o vytyčení stavby se seznamem souřadnic vytyčených bodů a jejich polohopisnými (S-JTSK) a výškopisnými (Bpv) hodnotami.</t>
  </si>
  <si>
    <t>005111021R</t>
  </si>
  <si>
    <t>Vytyčení inženýrských sítí</t>
  </si>
  <si>
    <t>Zaměření a vytýčení stávajících inženýrských sítí v místě stavby z hlediska jejich ochrany při provádění stavby.</t>
  </si>
  <si>
    <t>005121 R</t>
  </si>
  <si>
    <t>Zařízení staveniště</t>
  </si>
  <si>
    <t>005241010R</t>
  </si>
  <si>
    <t>Dokumentace skutečného provedení</t>
  </si>
  <si>
    <t>Náklady na vyhotovení dokumentace skutečného provedení stavby a její předání objednateli v požadované formě a požadovaném počtu.</t>
  </si>
  <si>
    <t>- 3x vyhotovení - dokumentace v listinné a 2x na CD vdigitální podobě v souladu se stavebním zákonem a provádějícími předpisy, zakreslení změn PD, vč. revizí, prohlášení o shodě apod.</t>
  </si>
  <si>
    <t>005241020R</t>
  </si>
  <si>
    <t>Geodetické zaměření skutečného provedení</t>
  </si>
  <si>
    <t>- náklady na provedení skutečného zaměření stavby v rozsahu nezbytném pro zápis změny do katastru nemovitostí.</t>
  </si>
  <si>
    <t>R</t>
  </si>
  <si>
    <t>Fotodokumentace stavby</t>
  </si>
  <si>
    <t>Fotodokumentace stavby před zahájením stavby, v průběhu výstavby a po stavbě. Zařazení fotek do fotoalba v časové posloupnosti a popisem činnosti a číslem objektů v listinné a digitální podobě.</t>
  </si>
  <si>
    <t>Zhotovitel zaznamená průběh prací. Fotky budou dokládat postup prací po jednotlivých dnech a fakturovaných položkách, nasazení jednotlivých mechanizmů, prováděných zkouškách, bude předáno na CD s popisem po jednotlivých dnech.</t>
  </si>
  <si>
    <t>Geodetické zaměření rohů stavby, stabilizace bodů a sestavení laviček.</t>
  </si>
  <si>
    <t>122202201</t>
  </si>
  <si>
    <t>Odkopávky pro silnice v hor. 3 do 100 m3</t>
  </si>
  <si>
    <t xml:space="preserve">plochy ze situace : </t>
  </si>
  <si>
    <t>chodník : 0,3*1,1*42,8</t>
  </si>
  <si>
    <t>terén dle  DWG : 6,35869</t>
  </si>
  <si>
    <t>122202209</t>
  </si>
  <si>
    <t>Příplatek za lepivost - odkop. pro silnice v hor.3</t>
  </si>
  <si>
    <t>Odkaz na mn. položky pořadí 1 : 20,48269*0,35</t>
  </si>
  <si>
    <t>162201102</t>
  </si>
  <si>
    <t>Vodorovné přemístění výkopku z hor.1-4 do 50 m</t>
  </si>
  <si>
    <t>Odkaz na mn. položky pořadí 8 : 2,28000</t>
  </si>
  <si>
    <t>Odkaz na mn. položky pořadí 1 : 20,48269</t>
  </si>
  <si>
    <t>Odkaz na mn. položky pořadí 8 : 2,28000*-1</t>
  </si>
  <si>
    <t>Odkaz na mn. položky pořadí 4 : 18,20269*5</t>
  </si>
  <si>
    <t>167101101</t>
  </si>
  <si>
    <t>Nakládání výkopku z hor. 1 ÷ 4 v množství do 100 m3</t>
  </si>
  <si>
    <t>Odkaz na mn. položky pořadí 4 : 18,20269</t>
  </si>
  <si>
    <t>Odkaz na mn. položky pořadí 3 : 2,28000</t>
  </si>
  <si>
    <t>174101102</t>
  </si>
  <si>
    <t>Zásyp ruční se zhutněním</t>
  </si>
  <si>
    <t>zpětný zásyp kolem obrub : 0,04*57</t>
  </si>
  <si>
    <t>181101111</t>
  </si>
  <si>
    <t>Úprava pláně v zářezech se zhutněním - ručně</t>
  </si>
  <si>
    <t xml:space="preserve">plocha ze situace : </t>
  </si>
  <si>
    <t>Odkaz na mn. položky pořadí 25 : 54,16400</t>
  </si>
  <si>
    <t>Odkaz na mn. položky pořadí 12 : 45,05000*0,1</t>
  </si>
  <si>
    <t>180402111</t>
  </si>
  <si>
    <t>Založení trávníku parkového výsevem v rovině</t>
  </si>
  <si>
    <t>plocha ze situace : 57,1*0,5+10,5+6</t>
  </si>
  <si>
    <t>POL1_1</t>
  </si>
  <si>
    <t>Odkaz na mn. položky pořadí 12 : 45,05000</t>
  </si>
  <si>
    <t>182001111</t>
  </si>
  <si>
    <t>Plošná úprava terénu, nerovnosti do 10 cm v rovině</t>
  </si>
  <si>
    <t>183403114</t>
  </si>
  <si>
    <t>Obdělání půdy kultivátorováním v rovině</t>
  </si>
  <si>
    <t>183403153</t>
  </si>
  <si>
    <t>Obdělání půdy hrabáním, v rovině</t>
  </si>
  <si>
    <t xml:space="preserve">2x : </t>
  </si>
  <si>
    <t>Odkaz na mn. položky pořadí 12 : 45,05000*2</t>
  </si>
  <si>
    <t>183403161</t>
  </si>
  <si>
    <t>Obdělání půdy válením, v rovině</t>
  </si>
  <si>
    <t>184802111</t>
  </si>
  <si>
    <t>Chem. odplevelení před založ. postřikem, v rovině</t>
  </si>
  <si>
    <t>Včetně dovozu vody do 10 km.</t>
  </si>
  <si>
    <t>185803111</t>
  </si>
  <si>
    <t>Ošetření trávníku v rovině</t>
  </si>
  <si>
    <t>00572420</t>
  </si>
  <si>
    <t>Směs travní parková III. dekorativní</t>
  </si>
  <si>
    <t>kg</t>
  </si>
  <si>
    <t>SPCM</t>
  </si>
  <si>
    <t>Specifikace</t>
  </si>
  <si>
    <t>POL3_</t>
  </si>
  <si>
    <t>Odkaz na mn. položky pořadí 12 : 45,05000*0,025</t>
  </si>
  <si>
    <t>25234000.A</t>
  </si>
  <si>
    <t>Postřik herbicid totální bal. 1 l</t>
  </si>
  <si>
    <t>l</t>
  </si>
  <si>
    <t>POL3_0</t>
  </si>
  <si>
    <t>Odkaz na mn. položky pořadí 12 : 45,05000*0,003</t>
  </si>
  <si>
    <t>5832011</t>
  </si>
  <si>
    <t>Zemina zahradní, netříděná</t>
  </si>
  <si>
    <t>Odkaz na mn. položky pořadí 11 : 4,50500*1,65</t>
  </si>
  <si>
    <t>564831111</t>
  </si>
  <si>
    <t>Podklad ze štěrkodrti po zhutnění tloušťky 10 cm štěrkodrť frakce 0-32 mm</t>
  </si>
  <si>
    <t>Odkaz na mn. položky pořadí 26 : 49,24000*1,05</t>
  </si>
  <si>
    <t>Podklad ze štěrkodrti po zhutnění tloušťky 10 cm štěrkodrť frakce 0-63 mm</t>
  </si>
  <si>
    <t>Odkaz na mn. položky pořadí 26 : 49,24000*1,1</t>
  </si>
  <si>
    <t>568111111</t>
  </si>
  <si>
    <t>Zřízení vrstvy z geotextilie skl.do 1:5, š.do 3 m</t>
  </si>
  <si>
    <t>Odkaz na mn. položky pořadí 24 : 54,16400</t>
  </si>
  <si>
    <t>596215021</t>
  </si>
  <si>
    <t>Kladení zámkové dlažby tl. 6 cm do drtě tl. 4 cm</t>
  </si>
  <si>
    <t>chodník : 42,8</t>
  </si>
  <si>
    <t>schody : 1,4*4,6</t>
  </si>
  <si>
    <t>596291111</t>
  </si>
  <si>
    <t>Řezání betonové dlažby tl. 60 mm</t>
  </si>
  <si>
    <t>m</t>
  </si>
  <si>
    <t>Odkaz na mn. položky pořadí 26 : 49,24000*0,3</t>
  </si>
  <si>
    <t>599901NC</t>
  </si>
  <si>
    <t>Předláždění, výškové srovnání a napojení stávajících ploch</t>
  </si>
  <si>
    <t>59245110</t>
  </si>
  <si>
    <t>Dlažba betonová skladebná 200 x 100 x 60 mm, přírodní</t>
  </si>
  <si>
    <t>Odkaz na mn. položky pořadí 26 : 49,24000</t>
  </si>
  <si>
    <t>Koeficient : 0,05</t>
  </si>
  <si>
    <t>67352003</t>
  </si>
  <si>
    <t>Geotextilie netkaná PET 250 g/m2</t>
  </si>
  <si>
    <t>Odkaz na mn. položky pořadí 25 : 54,16400*1,2</t>
  </si>
  <si>
    <t>917862114</t>
  </si>
  <si>
    <t>Osazení stojatého obrubníku betonového, s boční opěrou, do lože z betonu C 25/30</t>
  </si>
  <si>
    <t>BO5/20 : 19,7*2+10,6*2-1,2+1,3+1,3*2+4,1+1,1*2</t>
  </si>
  <si>
    <t>59217331</t>
  </si>
  <si>
    <t>Obrubník zahradní ABO 12-20 v. 200 x 50 x 1000 mm přírodní</t>
  </si>
  <si>
    <t>kus</t>
  </si>
  <si>
    <t>Odkaz na mn. položky pořadí 31 : 69,60000</t>
  </si>
  <si>
    <t>998223011</t>
  </si>
  <si>
    <t>Přesun hmot, pozemní komunikace, kryt dlážděný</t>
  </si>
  <si>
    <t xml:space="preserve">20,21,22,23,24,26,27,28,29,30,31,32, : </t>
  </si>
  <si>
    <t>Součet: : 56,96177</t>
  </si>
  <si>
    <t>767920210</t>
  </si>
  <si>
    <t>Montáž vrat na ocelové sloupky, plochy do 2 m2</t>
  </si>
  <si>
    <t>Úprava stávajícího oplocení pro osazení nové branky</t>
  </si>
  <si>
    <t>kpl.</t>
  </si>
  <si>
    <t>55342605R99</t>
  </si>
  <si>
    <t>Branka 2000 x 1000 mm, 2 sloupky</t>
  </si>
  <si>
    <t>Odkaz na mn. položky pořadí 34 : 1,00000</t>
  </si>
  <si>
    <t>998767101</t>
  </si>
  <si>
    <t>Přesun hmot pro zámečnické konstrukce, v objektech výšky do 6 m</t>
  </si>
  <si>
    <t xml:space="preserve">36, : </t>
  </si>
  <si>
    <t>Součet: : 0,03300</t>
  </si>
  <si>
    <t>Díl 1</t>
  </si>
  <si>
    <t>SVÍTIDLA</t>
  </si>
  <si>
    <t>R_3428079T00</t>
  </si>
  <si>
    <t>Svítidlo 24W 840 IP44 např. Ledvance SF CIRC 400</t>
  </si>
  <si>
    <t>Díl 2</t>
  </si>
  <si>
    <t>JISTÍCÍ A OCHRANNÉ PROSTŘEDKY</t>
  </si>
  <si>
    <t>R_3428081T00</t>
  </si>
  <si>
    <t>Jistič (např. Eaton PL7-B25/3) 25A</t>
  </si>
  <si>
    <t>R_3428082T00</t>
  </si>
  <si>
    <t>Svorkovnice UK 95/3 A, šedá</t>
  </si>
  <si>
    <t>R_3428083T00</t>
  </si>
  <si>
    <t>Svorkovnice UK 95/3 A, zelená</t>
  </si>
  <si>
    <t>R_3428084T00</t>
  </si>
  <si>
    <t>Drobný spotřební materiál</t>
  </si>
  <si>
    <t>Díl 3</t>
  </si>
  <si>
    <t>ROZVADĚČE A PŘÍSLUŠENSTVÍ</t>
  </si>
  <si>
    <t>R_3428086T00</t>
  </si>
  <si>
    <t>Prázdný pilíř DCK ER2/NK-7/DIN</t>
  </si>
  <si>
    <t>R_3428087T00</t>
  </si>
  <si>
    <t>kpl</t>
  </si>
  <si>
    <t>Díl 4</t>
  </si>
  <si>
    <t>VÝKOPY A ZEMNÍ PRÁCE</t>
  </si>
  <si>
    <t>R_3428089T00</t>
  </si>
  <si>
    <t>Výkop + zahrnutí + hutnění 20x80 cca 100m</t>
  </si>
  <si>
    <t>R_3428090T00</t>
  </si>
  <si>
    <t>Odvoz zeminy</t>
  </si>
  <si>
    <t>R_3428091T00</t>
  </si>
  <si>
    <t>Výkop jam pro protlak</t>
  </si>
  <si>
    <t>R_3428092T00</t>
  </si>
  <si>
    <t>Protlak neřízený</t>
  </si>
  <si>
    <t>R_3428093T00</t>
  </si>
  <si>
    <t>Geodetické vytyčení trasy</t>
  </si>
  <si>
    <t>Díl 5</t>
  </si>
  <si>
    <t>ÚLOŽNÝ MATERIÁL</t>
  </si>
  <si>
    <t>R_3428095T00</t>
  </si>
  <si>
    <t>Chránička pr. 63</t>
  </si>
  <si>
    <t>R_3428096T00</t>
  </si>
  <si>
    <t xml:space="preserve">Písek zásypový </t>
  </si>
  <si>
    <t>R_3428097T00</t>
  </si>
  <si>
    <t>Folie Elektro 22/50 Krycí výstražná fólie</t>
  </si>
  <si>
    <t>Díl 6</t>
  </si>
  <si>
    <t>KABELY</t>
  </si>
  <si>
    <t>R_3428099T00</t>
  </si>
  <si>
    <t>CYKY-J 4x16</t>
  </si>
  <si>
    <t>460620006</t>
  </si>
  <si>
    <t>Osetí povrchu trávou včetně dodávky osiva</t>
  </si>
  <si>
    <t>460620013</t>
  </si>
  <si>
    <t>Provizorní úprava terénu v přírodní hornině 3 ruční vyrovnání a zhutnění</t>
  </si>
  <si>
    <t>R_3428100T00</t>
  </si>
  <si>
    <t>CYKY-J 4x25</t>
  </si>
  <si>
    <t>Díl 7</t>
  </si>
  <si>
    <t>REŽIJNÍ NÁKLADY</t>
  </si>
  <si>
    <t>R_3428102T00</t>
  </si>
  <si>
    <t>Revizní zpráva</t>
  </si>
  <si>
    <t>R_3428103T00</t>
  </si>
  <si>
    <t>Doprava, amortizace, manipulace</t>
  </si>
  <si>
    <t>R_3428104T00</t>
  </si>
  <si>
    <t>Demontáž stávající stoupací svorkovnice</t>
  </si>
  <si>
    <t>h</t>
  </si>
  <si>
    <t>Díl 8</t>
  </si>
  <si>
    <t>UZEMNĚNÍ</t>
  </si>
  <si>
    <t>R_3428106T00</t>
  </si>
  <si>
    <t>Pásek FeZn 30x4</t>
  </si>
  <si>
    <t>R_3428107T00</t>
  </si>
  <si>
    <t>Drát Fezn 10</t>
  </si>
  <si>
    <t>R_3428108T00</t>
  </si>
  <si>
    <t>Svorka pásek/pásek</t>
  </si>
  <si>
    <t>R_3428109T00</t>
  </si>
  <si>
    <t>Svorka pásek/drát</t>
  </si>
  <si>
    <t>R_3428110T00</t>
  </si>
  <si>
    <t>Gumoasfalt 5kg</t>
  </si>
  <si>
    <t>131201111</t>
  </si>
  <si>
    <t>Hloubení nezapaž. jam hor.3 do 100 m3, STROJNĚ</t>
  </si>
  <si>
    <t>jímka 50% : 3,05*6*3,5*1,1*0,5</t>
  </si>
  <si>
    <t>131201119</t>
  </si>
  <si>
    <t>Příplatek za lepivost - hloubení nezap.jam v hor.3</t>
  </si>
  <si>
    <t>Odkaz na mn. položky pořadí 1 : 35,22750*0,5</t>
  </si>
  <si>
    <t>131301111</t>
  </si>
  <si>
    <t>Hloubení nezapaž. jam hor.4 do 100 m3, STROJNĚ</t>
  </si>
  <si>
    <t>131301119</t>
  </si>
  <si>
    <t>Příplatek za lepivost - hloubení nezap.jam v hor.4</t>
  </si>
  <si>
    <t>Odkaz na mn. položky pořadí 3 : 35,22750*0,5</t>
  </si>
  <si>
    <t>132201111</t>
  </si>
  <si>
    <t>Hloubení rýh š.do 60 cm v hor.3 do 100 m3, STROJNĚ</t>
  </si>
  <si>
    <t>přípojka, šachta : 1*46*0,6</t>
  </si>
  <si>
    <t>132201119</t>
  </si>
  <si>
    <t>Přípl.za lepivost,hloubení rýh 60 cm,hor.3,STROJNĚ</t>
  </si>
  <si>
    <t>Odkaz na mn. položky pořadí 5 : 27,60000*0,5</t>
  </si>
  <si>
    <t>Odkaz na mn. položky pořadí 1 : 35,22750</t>
  </si>
  <si>
    <t>Odkaz na mn. položky pořadí 3 : 35,22750</t>
  </si>
  <si>
    <t>Odkaz na mn. položky pořadí 5 : 27,60000</t>
  </si>
  <si>
    <t>Odkaz na mn. položky pořadí 10 : 23,72736*-1</t>
  </si>
  <si>
    <t>Odkaz na mn. položky pořadí 7 : 74,32764*5</t>
  </si>
  <si>
    <t>Odkaz na mn. položky pořadí 7 : 74,32764</t>
  </si>
  <si>
    <t>včetně strojního přemístění materiálu pro zásyp ze vzdálenosti do 10 m od okraje zásypu</t>
  </si>
  <si>
    <t xml:space="preserve">trubní vedení : </t>
  </si>
  <si>
    <t>Odkaz na mn. položky pořadí 12 : 9,42264*-1</t>
  </si>
  <si>
    <t>Odkaz na mn. položky pořadí 18 : 3,45000*-1</t>
  </si>
  <si>
    <t>zásyp šachty zeminou : 9</t>
  </si>
  <si>
    <t xml:space="preserve">jímka : </t>
  </si>
  <si>
    <t>Odkaz na mn. položky pořadí 15 : 1,43000*-1</t>
  </si>
  <si>
    <t>Odkaz na mn. položky pořadí 16 : 1,98900*-1</t>
  </si>
  <si>
    <t>odpočet šachty : -4,8*2,3*2,22</t>
  </si>
  <si>
    <t>-9</t>
  </si>
  <si>
    <t>175101101</t>
  </si>
  <si>
    <t>Obsyp potrubí bez prohození sypaniny, s dodáním štěrkopísku frakce 0 - 22 mm</t>
  </si>
  <si>
    <t>46*0,5*0,45</t>
  </si>
  <si>
    <t>-3,15*0,08*0,08*46</t>
  </si>
  <si>
    <t>583427603</t>
  </si>
  <si>
    <t>Kamenivo drcené 32/63</t>
  </si>
  <si>
    <t>Odkaz na mn. položky pořadí 11 : 33,52720*2,2</t>
  </si>
  <si>
    <t>271571111</t>
  </si>
  <si>
    <t>Polštář základu ze štěrkopísku tříděného</t>
  </si>
  <si>
    <t>5,*2,6*0,1*1,1</t>
  </si>
  <si>
    <t>273321211</t>
  </si>
  <si>
    <t>Železobeton základových desek C 12/15</t>
  </si>
  <si>
    <t>pod jímku na vyvážení : 0,15*2,6*5,1</t>
  </si>
  <si>
    <t>273361921</t>
  </si>
  <si>
    <t xml:space="preserve">Výztuž základových desek ze svařovaných sítí KY 81, drát d 8,0 mm, oko 100 x 100 mm </t>
  </si>
  <si>
    <t>0,0079*5,1*2,8*1,1</t>
  </si>
  <si>
    <t>451572111</t>
  </si>
  <si>
    <t>Lože pod potrubí z kameniva těženého 0 - 4 mm</t>
  </si>
  <si>
    <t>46*0,5*0,15</t>
  </si>
  <si>
    <t>831263195</t>
  </si>
  <si>
    <t>Příplatek za zřízení kanal. přípojky DN 100 - 300</t>
  </si>
  <si>
    <t>871313121</t>
  </si>
  <si>
    <t>Montáž trub kanaliz. z plastu, hrdlových, DN 150</t>
  </si>
  <si>
    <t>877313123</t>
  </si>
  <si>
    <t>Montáž tvarovek jednoos. plast. gum.kroužek DN 150</t>
  </si>
  <si>
    <t>892571111</t>
  </si>
  <si>
    <t>Zkouška těsnosti kanalizace DN do 200, vodou</t>
  </si>
  <si>
    <t>894421111</t>
  </si>
  <si>
    <t>Osazení betonových dílců šachet do 0,5 t</t>
  </si>
  <si>
    <t>899103111</t>
  </si>
  <si>
    <t>Osazení poklopu s rámem do 150 kg včetně dodávky poklopu lit. kruhového D 600</t>
  </si>
  <si>
    <t>89902NC</t>
  </si>
  <si>
    <t>Osazení betonové prefa jímky na vyvázení vč. dodávky jímky 18 m3</t>
  </si>
  <si>
    <t>podzemní betonová prefa šachta obdélníková, užitný objem nádrže 18 m3. : 1</t>
  </si>
  <si>
    <t>894431421</t>
  </si>
  <si>
    <t>Šachta plastová D 600 mm, délka šachtové roury 2,00 m, přímá dno KG D 160 mm, poklop PE do roury 1,5 t</t>
  </si>
  <si>
    <t>Agregovaná položka</t>
  </si>
  <si>
    <t>POL2_</t>
  </si>
  <si>
    <t>Plastové dno, šachta z korugované trouby, těsnění, poklop plastový.</t>
  </si>
  <si>
    <t>286111034</t>
  </si>
  <si>
    <t>Trubka kanalizační PVC, KG 160 x 4,7 mm, SN 8</t>
  </si>
  <si>
    <t>Odkaz na mn. položky pořadí 20 : 47,00000*1,03</t>
  </si>
  <si>
    <t>28651662.A</t>
  </si>
  <si>
    <t>Koleno 45° PVC, KG 160 mm, SN 4 - 8</t>
  </si>
  <si>
    <t>59224349</t>
  </si>
  <si>
    <t>Prstenec šachtový vyrovnávací TBW-Q.1 63/12</t>
  </si>
  <si>
    <t>59224354</t>
  </si>
  <si>
    <t>Deska šachtová zákrytová TZK-Q.1 100-63/17</t>
  </si>
  <si>
    <t>59224356.A</t>
  </si>
  <si>
    <t>Skruž šachtová beton TBS-Q.1 100/25/12</t>
  </si>
  <si>
    <t>998276101</t>
  </si>
  <si>
    <t>Přesun hmot, trubní vedení plastová, otevř. výkop</t>
  </si>
  <si>
    <t>POL7_1</t>
  </si>
  <si>
    <t>na vzdálenost 15 m od hrany výkopu nebo od okraje šachty</t>
  </si>
  <si>
    <t xml:space="preserve">12,14,15,16,17,18,19,21,24,27,28,29,30,31, : </t>
  </si>
  <si>
    <t>Součet: : 105,58997</t>
  </si>
  <si>
    <t xml:space="preserve">Geodetické zaměření skutečného provedení  </t>
  </si>
  <si>
    <t>Náklady na provedení skutečného zaměření stavby v rozsahu nezbytném pro zápis změny do katastru nemovitostí.</t>
  </si>
  <si>
    <t>132201110</t>
  </si>
  <si>
    <t>Hloubení rýh š.do 60 cm v hor.3 do 50 m3, STROJNĚ</t>
  </si>
  <si>
    <t>přípojka, šachta : 26,19</t>
  </si>
  <si>
    <t>Odkaz na mn. položky pořadí 1 : 26,19000*0,5</t>
  </si>
  <si>
    <t>Odkaz na mn. položky pořadí 1 : 26,19000</t>
  </si>
  <si>
    <t>Odkaz na mn. položky pořadí 6 : 19,05400*-1</t>
  </si>
  <si>
    <t>Odkaz na mn. položky pořadí 3 : 7,13600*5</t>
  </si>
  <si>
    <t>Odkaz na mn. položky pořadí 3 : 7,13600</t>
  </si>
  <si>
    <t>Odkaz na mn. položky pořadí 7 : 2,70000*-1</t>
  </si>
  <si>
    <t>Odkaz na mn. položky pořadí 9 : 0,90000*-1</t>
  </si>
  <si>
    <t>odpočet šachty : -1,6*1,3*1,7</t>
  </si>
  <si>
    <t>18*0,5*0,3</t>
  </si>
  <si>
    <t>18*0,5*0,1</t>
  </si>
  <si>
    <t>452313121</t>
  </si>
  <si>
    <t>Bloky pro potrubí z betonu C 8/10</t>
  </si>
  <si>
    <t>odbočení : 0,04*2</t>
  </si>
  <si>
    <t>na lomech : 0,04</t>
  </si>
  <si>
    <t>pod šoupátka : 0,04</t>
  </si>
  <si>
    <t>452353101</t>
  </si>
  <si>
    <t>Bednění bloků pod potrubí</t>
  </si>
  <si>
    <t>0,3*4</t>
  </si>
  <si>
    <t>871181121</t>
  </si>
  <si>
    <t>Montáž trubek polyetylenových ve výkopu d 50 mm</t>
  </si>
  <si>
    <t>877182121</t>
  </si>
  <si>
    <t>Přirážka za 1 spoj elektrotvarovky d 50 mm</t>
  </si>
  <si>
    <t>879172199</t>
  </si>
  <si>
    <t>Příplatek za montáž vodovodních přípojek DN 32-80</t>
  </si>
  <si>
    <t>891269111</t>
  </si>
  <si>
    <t>Montáž navrtávacích pasů DN 100</t>
  </si>
  <si>
    <t>892241111</t>
  </si>
  <si>
    <t>Tlaková zkouška vodovodního potrubí DN 80</t>
  </si>
  <si>
    <t>892233111</t>
  </si>
  <si>
    <t>Desinfekce vodovodního potrubí DN 70</t>
  </si>
  <si>
    <t>899401112</t>
  </si>
  <si>
    <t>Osazení poklopů litinových šoupátkových</t>
  </si>
  <si>
    <t>899721112</t>
  </si>
  <si>
    <t>Fólie výstražná z PVC bílá, šířka 30 cm</t>
  </si>
  <si>
    <t>899731114</t>
  </si>
  <si>
    <t>Vodič signalizační CYY 6 mm2</t>
  </si>
  <si>
    <t>722269113</t>
  </si>
  <si>
    <t>Montáž vodoměru závitového jednovtokového suchoběžného G 1"</t>
  </si>
  <si>
    <t>891181111R99</t>
  </si>
  <si>
    <t>Montáž vodovodních šoupátek DN 40</t>
  </si>
  <si>
    <t>892273119</t>
  </si>
  <si>
    <t>Laboratorní rozbor vody</t>
  </si>
  <si>
    <t>893111111R99</t>
  </si>
  <si>
    <t>Šachta vodoměrná prefa 1,2 x 0,9 m, výška 1,5 m vč. poklopu</t>
  </si>
  <si>
    <t>Včetně zřízení podkladního betonu tl. 15 cm, osazení a dodávka obdélníkových betonových skruží, zákrytové desky a  poklopu</t>
  </si>
  <si>
    <t>28613037.M</t>
  </si>
  <si>
    <t>Koleno 45° d 40 mm PE 100 +GF+</t>
  </si>
  <si>
    <t>286136743</t>
  </si>
  <si>
    <t>Trubka vodovodní PE 100 RC, rozměr 32 x 3,0 mm, SDR 11</t>
  </si>
  <si>
    <t>7</t>
  </si>
  <si>
    <t>286136746</t>
  </si>
  <si>
    <t>Trubka vodovodní PE 100 RC, rozměr 40 x 3,7 mm, SDR 11</t>
  </si>
  <si>
    <t>13</t>
  </si>
  <si>
    <t>38821472</t>
  </si>
  <si>
    <t>Vodoměr DN25  G5/4 Q6 závit</t>
  </si>
  <si>
    <t>42200730</t>
  </si>
  <si>
    <t>Poklop lehký 1550 - voda</t>
  </si>
  <si>
    <t>42221350</t>
  </si>
  <si>
    <t>Šoupátko vodárenské</t>
  </si>
  <si>
    <t>42273330</t>
  </si>
  <si>
    <t>Pas navrtávací litinový  DN 100 závitový</t>
  </si>
  <si>
    <t>42293140</t>
  </si>
  <si>
    <t>Souprava zemní teleskopická, pro domovní přípojky č. 9601, krycí hloubka 1,3 - 1,8 m</t>
  </si>
  <si>
    <t>551296103</t>
  </si>
  <si>
    <t>T-kus , SDR 11; PN 6, d 40 mm</t>
  </si>
  <si>
    <t>551296123</t>
  </si>
  <si>
    <t>T-kus redukovaný SDR 11; PN 6, d 40/32/32 mm</t>
  </si>
  <si>
    <t>899NC</t>
  </si>
  <si>
    <t>Drobný materiál</t>
  </si>
  <si>
    <t xml:space="preserve">7,9,10,11,18,20,21,22,24,25,26,27,28,29,30,31,32,33,34, : </t>
  </si>
  <si>
    <t>Součet: : 8,94244</t>
  </si>
  <si>
    <t>72299NC</t>
  </si>
  <si>
    <t>Napojení na vnitřní armatury</t>
  </si>
  <si>
    <t>230193002</t>
  </si>
  <si>
    <t>Nasunutí potrubní sekce do chráničky DN 80</t>
  </si>
  <si>
    <t>230194002</t>
  </si>
  <si>
    <t>Utěsnění chráničky manžetou DN 80</t>
  </si>
  <si>
    <t>27344386</t>
  </si>
  <si>
    <t>Manžeta na chráničky EPDM</t>
  </si>
  <si>
    <t>28614057</t>
  </si>
  <si>
    <t>Chránička PEHD d 90 x 5,1 x 6000 mm</t>
  </si>
  <si>
    <t>Odkaz na mn. položky pořadí 38 : 7,50000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</si>
</sst>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4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2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5" xfId="0" applyNumberFormat="1" applyFont="1" applyBorder="1" applyAlignment="1">
      <alignment vertical="top" shrinkToFit="1"/>
    </xf>
    <xf numFmtId="4" fontId="16" fillId="0" borderId="46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0" fontId="19" fillId="0" borderId="0" xfId="0" applyNumberFormat="1" applyFont="1" applyAlignment="1">
      <alignment wrapText="1"/>
    </xf>
    <xf numFmtId="0" fontId="18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20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15" sqref="A15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2" t="s">
        <v>41</v>
      </c>
      <c r="B2" s="72"/>
      <c r="C2" s="72"/>
      <c r="D2" s="72"/>
      <c r="E2" s="72"/>
      <c r="F2" s="72"/>
      <c r="G2" s="72"/>
    </row>
  </sheetData>
  <sheetProtection algorithmName="SHA-512" hashValue="1KT1MkWuAHA730sxSUu4A2m9o4pU1hyUFYGqD1oYX9SV1jQi/JUfCH/G69DCcQeOXmg/HcLm8Ui8Yq6H8Qi8Rw==" saltValue="E9LVnvY5LxHzYPALktlXL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76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0" customWidth="1"/>
    <col min="4" max="4" width="13" style="50" customWidth="1"/>
    <col min="5" max="5" width="9.7109375" style="50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6" t="s">
        <v>38</v>
      </c>
      <c r="B1" s="73" t="s">
        <v>4</v>
      </c>
      <c r="C1" s="74"/>
      <c r="D1" s="74"/>
      <c r="E1" s="74"/>
      <c r="F1" s="74"/>
      <c r="G1" s="74"/>
      <c r="H1" s="74"/>
      <c r="I1" s="74"/>
      <c r="J1" s="75"/>
    </row>
    <row r="2" spans="1:15" ht="36" customHeight="1" x14ac:dyDescent="0.2">
      <c r="A2" s="2"/>
      <c r="B2" s="104" t="s">
        <v>24</v>
      </c>
      <c r="C2" s="105"/>
      <c r="D2" s="106" t="s">
        <v>43</v>
      </c>
      <c r="E2" s="107" t="s">
        <v>44</v>
      </c>
      <c r="F2" s="108"/>
      <c r="G2" s="108"/>
      <c r="H2" s="108"/>
      <c r="I2" s="108"/>
      <c r="J2" s="109"/>
      <c r="O2" s="1"/>
    </row>
    <row r="3" spans="1:15" ht="27" hidden="1" customHeight="1" x14ac:dyDescent="0.2">
      <c r="A3" s="2"/>
      <c r="B3" s="110"/>
      <c r="C3" s="105"/>
      <c r="D3" s="111"/>
      <c r="E3" s="112"/>
      <c r="F3" s="113"/>
      <c r="G3" s="113"/>
      <c r="H3" s="113"/>
      <c r="I3" s="113"/>
      <c r="J3" s="114"/>
    </row>
    <row r="4" spans="1:15" ht="23.25" customHeight="1" x14ac:dyDescent="0.2">
      <c r="A4" s="2"/>
      <c r="B4" s="115"/>
      <c r="C4" s="116"/>
      <c r="D4" s="117"/>
      <c r="E4" s="118"/>
      <c r="F4" s="118"/>
      <c r="G4" s="118"/>
      <c r="H4" s="118"/>
      <c r="I4" s="118"/>
      <c r="J4" s="119"/>
    </row>
    <row r="5" spans="1:15" ht="24" customHeight="1" x14ac:dyDescent="0.2">
      <c r="A5" s="2"/>
      <c r="B5" s="30" t="s">
        <v>23</v>
      </c>
      <c r="D5" s="120" t="s">
        <v>45</v>
      </c>
      <c r="E5" s="87"/>
      <c r="F5" s="87"/>
      <c r="G5" s="87"/>
      <c r="H5" s="18" t="s">
        <v>42</v>
      </c>
      <c r="I5" s="124" t="s">
        <v>49</v>
      </c>
      <c r="J5" s="8"/>
    </row>
    <row r="6" spans="1:15" ht="15.75" customHeight="1" x14ac:dyDescent="0.2">
      <c r="A6" s="2"/>
      <c r="B6" s="27"/>
      <c r="C6" s="52"/>
      <c r="D6" s="121" t="s">
        <v>46</v>
      </c>
      <c r="E6" s="88"/>
      <c r="F6" s="88"/>
      <c r="G6" s="88"/>
      <c r="H6" s="18" t="s">
        <v>36</v>
      </c>
      <c r="I6" s="124" t="s">
        <v>50</v>
      </c>
      <c r="J6" s="8"/>
    </row>
    <row r="7" spans="1:15" ht="15.75" customHeight="1" x14ac:dyDescent="0.2">
      <c r="A7" s="2"/>
      <c r="B7" s="28"/>
      <c r="C7" s="53"/>
      <c r="D7" s="123" t="s">
        <v>48</v>
      </c>
      <c r="E7" s="122" t="s">
        <v>47</v>
      </c>
      <c r="F7" s="89"/>
      <c r="G7" s="89"/>
      <c r="H7" s="23"/>
      <c r="I7" s="22"/>
      <c r="J7" s="33"/>
    </row>
    <row r="8" spans="1:15" ht="24" hidden="1" customHeight="1" x14ac:dyDescent="0.2">
      <c r="A8" s="2"/>
      <c r="B8" s="30" t="s">
        <v>21</v>
      </c>
      <c r="D8" s="125" t="s">
        <v>51</v>
      </c>
      <c r="H8" s="18" t="s">
        <v>42</v>
      </c>
      <c r="I8" s="124" t="s">
        <v>55</v>
      </c>
      <c r="J8" s="8"/>
    </row>
    <row r="9" spans="1:15" ht="15.75" hidden="1" customHeight="1" x14ac:dyDescent="0.2">
      <c r="A9" s="2"/>
      <c r="B9" s="2"/>
      <c r="D9" s="125" t="s">
        <v>52</v>
      </c>
      <c r="H9" s="18" t="s">
        <v>36</v>
      </c>
      <c r="I9" s="124" t="s">
        <v>56</v>
      </c>
      <c r="J9" s="8"/>
    </row>
    <row r="10" spans="1:15" ht="15.75" hidden="1" customHeight="1" x14ac:dyDescent="0.2">
      <c r="A10" s="2"/>
      <c r="B10" s="34"/>
      <c r="C10" s="53"/>
      <c r="D10" s="123" t="s">
        <v>54</v>
      </c>
      <c r="E10" s="126" t="s">
        <v>53</v>
      </c>
      <c r="F10" s="23"/>
      <c r="G10" s="14"/>
      <c r="H10" s="14"/>
      <c r="I10" s="35"/>
      <c r="J10" s="33"/>
    </row>
    <row r="11" spans="1:15" ht="24" customHeight="1" x14ac:dyDescent="0.2">
      <c r="A11" s="2"/>
      <c r="B11" s="30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7"/>
      <c r="C12" s="52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8"/>
      <c r="C13" s="53"/>
      <c r="D13" s="131"/>
      <c r="E13" s="129"/>
      <c r="F13" s="130"/>
      <c r="G13" s="130"/>
      <c r="H13" s="19"/>
      <c r="I13" s="22"/>
      <c r="J13" s="33"/>
    </row>
    <row r="14" spans="1:15" ht="24" customHeight="1" x14ac:dyDescent="0.2">
      <c r="A14" s="2"/>
      <c r="B14" s="42" t="s">
        <v>22</v>
      </c>
      <c r="C14" s="54"/>
      <c r="D14" s="55"/>
      <c r="E14" s="56"/>
      <c r="F14" s="43"/>
      <c r="G14" s="43"/>
      <c r="H14" s="44"/>
      <c r="I14" s="43"/>
      <c r="J14" s="45"/>
    </row>
    <row r="15" spans="1:15" ht="32.25" customHeight="1" x14ac:dyDescent="0.2">
      <c r="A15" s="2"/>
      <c r="B15" s="34" t="s">
        <v>34</v>
      </c>
      <c r="C15" s="57"/>
      <c r="D15" s="51"/>
      <c r="E15" s="82"/>
      <c r="F15" s="82"/>
      <c r="G15" s="83"/>
      <c r="H15" s="83"/>
      <c r="I15" s="83" t="s">
        <v>31</v>
      </c>
      <c r="J15" s="84"/>
    </row>
    <row r="16" spans="1:15" ht="23.25" customHeight="1" x14ac:dyDescent="0.2">
      <c r="A16" s="194" t="s">
        <v>26</v>
      </c>
      <c r="B16" s="37" t="s">
        <v>26</v>
      </c>
      <c r="C16" s="58"/>
      <c r="D16" s="59"/>
      <c r="E16" s="79"/>
      <c r="F16" s="80"/>
      <c r="G16" s="79"/>
      <c r="H16" s="80"/>
      <c r="I16" s="79">
        <f>SUMIF(F59:F72,A16,I59:I72)+SUMIF(F59:F72,"PSU",I59:I72)</f>
        <v>0</v>
      </c>
      <c r="J16" s="81"/>
    </row>
    <row r="17" spans="1:10" ht="23.25" customHeight="1" x14ac:dyDescent="0.2">
      <c r="A17" s="194" t="s">
        <v>27</v>
      </c>
      <c r="B17" s="37" t="s">
        <v>27</v>
      </c>
      <c r="C17" s="58"/>
      <c r="D17" s="59"/>
      <c r="E17" s="79"/>
      <c r="F17" s="80"/>
      <c r="G17" s="79"/>
      <c r="H17" s="80"/>
      <c r="I17" s="79">
        <f>SUMIF(F59:F72,A17,I59:I72)</f>
        <v>0</v>
      </c>
      <c r="J17" s="81"/>
    </row>
    <row r="18" spans="1:10" ht="23.25" customHeight="1" x14ac:dyDescent="0.2">
      <c r="A18" s="194" t="s">
        <v>28</v>
      </c>
      <c r="B18" s="37" t="s">
        <v>28</v>
      </c>
      <c r="C18" s="58"/>
      <c r="D18" s="59"/>
      <c r="E18" s="79"/>
      <c r="F18" s="80"/>
      <c r="G18" s="79"/>
      <c r="H18" s="80"/>
      <c r="I18" s="79">
        <f>SUMIF(F59:F72,A18,I59:I72)</f>
        <v>0</v>
      </c>
      <c r="J18" s="81"/>
    </row>
    <row r="19" spans="1:10" ht="23.25" customHeight="1" x14ac:dyDescent="0.2">
      <c r="A19" s="194" t="s">
        <v>103</v>
      </c>
      <c r="B19" s="37" t="s">
        <v>29</v>
      </c>
      <c r="C19" s="58"/>
      <c r="D19" s="59"/>
      <c r="E19" s="79"/>
      <c r="F19" s="80"/>
      <c r="G19" s="79"/>
      <c r="H19" s="80"/>
      <c r="I19" s="79">
        <f>SUMIF(F59:F72,A19,I59:I72)</f>
        <v>0</v>
      </c>
      <c r="J19" s="81"/>
    </row>
    <row r="20" spans="1:10" ht="23.25" customHeight="1" x14ac:dyDescent="0.2">
      <c r="A20" s="194" t="s">
        <v>104</v>
      </c>
      <c r="B20" s="37" t="s">
        <v>30</v>
      </c>
      <c r="C20" s="58"/>
      <c r="D20" s="59"/>
      <c r="E20" s="79"/>
      <c r="F20" s="80"/>
      <c r="G20" s="79"/>
      <c r="H20" s="80"/>
      <c r="I20" s="79">
        <f>SUMIF(F59:F72,A20,I59:I72)</f>
        <v>0</v>
      </c>
      <c r="J20" s="81"/>
    </row>
    <row r="21" spans="1:10" ht="23.25" customHeight="1" x14ac:dyDescent="0.2">
      <c r="A21" s="2"/>
      <c r="B21" s="47" t="s">
        <v>31</v>
      </c>
      <c r="C21" s="60"/>
      <c r="D21" s="61"/>
      <c r="E21" s="85"/>
      <c r="F21" s="86"/>
      <c r="G21" s="85"/>
      <c r="H21" s="86"/>
      <c r="I21" s="85">
        <f>SUM(I16:J20)</f>
        <v>0</v>
      </c>
      <c r="J21" s="95"/>
    </row>
    <row r="22" spans="1:10" ht="33" customHeight="1" x14ac:dyDescent="0.2">
      <c r="A22" s="2"/>
      <c r="B22" s="41" t="s">
        <v>35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">
      <c r="A23" s="2">
        <f>ZakladDPHSni*SazbaDPH1/100</f>
        <v>0</v>
      </c>
      <c r="B23" s="37" t="s">
        <v>13</v>
      </c>
      <c r="C23" s="58"/>
      <c r="D23" s="59"/>
      <c r="E23" s="63">
        <v>12</v>
      </c>
      <c r="F23" s="38" t="s">
        <v>0</v>
      </c>
      <c r="G23" s="93">
        <f>ZakladDPHSniVypocet</f>
        <v>0</v>
      </c>
      <c r="H23" s="94"/>
      <c r="I23" s="94"/>
      <c r="J23" s="39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7" t="s">
        <v>14</v>
      </c>
      <c r="C24" s="58"/>
      <c r="D24" s="59"/>
      <c r="E24" s="63">
        <f>SazbaDPH1</f>
        <v>12</v>
      </c>
      <c r="F24" s="38" t="s">
        <v>0</v>
      </c>
      <c r="G24" s="91">
        <f>A23</f>
        <v>0</v>
      </c>
      <c r="H24" s="92"/>
      <c r="I24" s="92"/>
      <c r="J24" s="39" t="str">
        <f t="shared" si="0"/>
        <v>CZK</v>
      </c>
    </row>
    <row r="25" spans="1:10" ht="23.25" customHeight="1" x14ac:dyDescent="0.2">
      <c r="A25" s="2">
        <f>ZakladDPHZakl*SazbaDPH2/100</f>
        <v>0</v>
      </c>
      <c r="B25" s="37" t="s">
        <v>15</v>
      </c>
      <c r="C25" s="58"/>
      <c r="D25" s="59"/>
      <c r="E25" s="63">
        <v>21</v>
      </c>
      <c r="F25" s="38" t="s">
        <v>0</v>
      </c>
      <c r="G25" s="93">
        <f>ZakladDPHZaklVypocet</f>
        <v>0</v>
      </c>
      <c r="H25" s="94"/>
      <c r="I25" s="94"/>
      <c r="J25" s="39" t="str">
        <f t="shared" si="0"/>
        <v>CZK</v>
      </c>
    </row>
    <row r="26" spans="1:10" ht="23.25" customHeight="1" x14ac:dyDescent="0.2">
      <c r="A26" s="2">
        <f>(A25-INT(A25))*100</f>
        <v>0</v>
      </c>
      <c r="B26" s="31" t="s">
        <v>16</v>
      </c>
      <c r="C26" s="64"/>
      <c r="D26" s="51"/>
      <c r="E26" s="65">
        <f>SazbaDPH2</f>
        <v>21</v>
      </c>
      <c r="F26" s="29" t="s">
        <v>0</v>
      </c>
      <c r="G26" s="76">
        <f>A25</f>
        <v>0</v>
      </c>
      <c r="H26" s="77"/>
      <c r="I26" s="77"/>
      <c r="J26" s="36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0" t="s">
        <v>5</v>
      </c>
      <c r="C27" s="66"/>
      <c r="D27" s="67"/>
      <c r="E27" s="66"/>
      <c r="F27" s="16"/>
      <c r="G27" s="78">
        <f>CenaCelkem-(ZakladDPHSni+DPHSni+ZakladDPHZakl+DPHZakl)</f>
        <v>0</v>
      </c>
      <c r="H27" s="78"/>
      <c r="I27" s="78"/>
      <c r="J27" s="40" t="str">
        <f t="shared" si="0"/>
        <v>CZK</v>
      </c>
    </row>
    <row r="28" spans="1:10" ht="27.75" hidden="1" customHeight="1" thickBot="1" x14ac:dyDescent="0.25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75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8" t="s">
        <v>12</v>
      </c>
      <c r="D32" s="69"/>
      <c r="E32" s="69"/>
      <c r="F32" s="15" t="s">
        <v>11</v>
      </c>
      <c r="G32" s="25"/>
      <c r="H32" s="26"/>
      <c r="I32" s="25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0"/>
      <c r="D34" s="96"/>
      <c r="E34" s="97"/>
      <c r="G34" s="98"/>
      <c r="H34" s="99"/>
      <c r="I34" s="99"/>
      <c r="J34" s="24"/>
    </row>
    <row r="35" spans="1:10" ht="12.75" customHeight="1" x14ac:dyDescent="0.2">
      <c r="A35" s="2"/>
      <c r="B35" s="2"/>
      <c r="D35" s="90" t="s">
        <v>2</v>
      </c>
      <c r="E35" s="90"/>
      <c r="H35" s="10" t="s">
        <v>3</v>
      </c>
      <c r="J35" s="9"/>
    </row>
    <row r="36" spans="1:10" ht="13.5" customHeight="1" thickBot="1" x14ac:dyDescent="0.25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57</v>
      </c>
      <c r="C39" s="145"/>
      <c r="D39" s="145"/>
      <c r="E39" s="145"/>
      <c r="F39" s="146">
        <f>'2.2.0.4.1 1 Pol'!AE56+'2.2.01 01 Pol'!AE30+'2.2.3.1.100 1 Pol'!AE100+'2.2.6.4.2 1 Pol'!AE47+'2.2.6.4.3 1 Pol'!AE95+'2.2.6.4.4 1 Pol'!AE93</f>
        <v>0</v>
      </c>
      <c r="G39" s="147">
        <f>'2.2.0.4.1 1 Pol'!AF56+'2.2.01 01 Pol'!AF30+'2.2.3.1.100 1 Pol'!AF100+'2.2.6.4.2 1 Pol'!AF47+'2.2.6.4.3 1 Pol'!AF95+'2.2.6.4.4 1 Pol'!AF93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0" t="s">
        <v>58</v>
      </c>
      <c r="C40" s="151" t="s">
        <v>59</v>
      </c>
      <c r="D40" s="151"/>
      <c r="E40" s="151"/>
      <c r="F40" s="152">
        <f>'2.2.0.4.1 1 Pol'!AE56</f>
        <v>0</v>
      </c>
      <c r="G40" s="153">
        <f>'2.2.0.4.1 1 Pol'!AF56</f>
        <v>0</v>
      </c>
      <c r="H40" s="153">
        <f>(F40*SazbaDPH1/100)+(G40*SazbaDPH2/100)</f>
        <v>0</v>
      </c>
      <c r="I40" s="153">
        <f>F40+G40+H40</f>
        <v>0</v>
      </c>
      <c r="J40" s="154" t="str">
        <f>IF(_xlfn.SINGLE(CenaCelkemVypocet)=0,"",I40/_xlfn.SINGLE(CenaCelkemVypocet)*100)</f>
        <v/>
      </c>
    </row>
    <row r="41" spans="1:10" ht="25.5" customHeight="1" x14ac:dyDescent="0.2">
      <c r="A41" s="134">
        <v>3</v>
      </c>
      <c r="B41" s="155" t="s">
        <v>60</v>
      </c>
      <c r="C41" s="145" t="s">
        <v>59</v>
      </c>
      <c r="D41" s="145"/>
      <c r="E41" s="145"/>
      <c r="F41" s="156">
        <f>'2.2.0.4.1 1 Pol'!AE56</f>
        <v>0</v>
      </c>
      <c r="G41" s="148">
        <f>'2.2.0.4.1 1 Pol'!AF56</f>
        <v>0</v>
      </c>
      <c r="H41" s="148">
        <f>(F41*SazbaDPH1/100)+(G41*SazbaDPH2/100)</f>
        <v>0</v>
      </c>
      <c r="I41" s="148">
        <f>F41+G41+H41</f>
        <v>0</v>
      </c>
      <c r="J41" s="149" t="str">
        <f>IF(_xlfn.SINGLE(CenaCelkemVypocet)=0,"",I41/_xlfn.SINGLE(CenaCelkemVypocet)*100)</f>
        <v/>
      </c>
    </row>
    <row r="42" spans="1:10" ht="25.5" customHeight="1" x14ac:dyDescent="0.2">
      <c r="A42" s="134">
        <v>2</v>
      </c>
      <c r="B42" s="150" t="s">
        <v>61</v>
      </c>
      <c r="C42" s="151" t="s">
        <v>62</v>
      </c>
      <c r="D42" s="151"/>
      <c r="E42" s="151"/>
      <c r="F42" s="152">
        <f>'2.2.01 01 Pol'!AE30</f>
        <v>0</v>
      </c>
      <c r="G42" s="153">
        <f>'2.2.01 01 Pol'!AF30</f>
        <v>0</v>
      </c>
      <c r="H42" s="153">
        <f>(F42*SazbaDPH1/100)+(G42*SazbaDPH2/100)</f>
        <v>0</v>
      </c>
      <c r="I42" s="153">
        <f>F42+G42+H42</f>
        <v>0</v>
      </c>
      <c r="J42" s="154" t="str">
        <f>IF(_xlfn.SINGLE(CenaCelkemVypocet)=0,"",I42/_xlfn.SINGLE(CenaCelkemVypocet)*100)</f>
        <v/>
      </c>
    </row>
    <row r="43" spans="1:10" ht="25.5" customHeight="1" x14ac:dyDescent="0.2">
      <c r="A43" s="134">
        <v>3</v>
      </c>
      <c r="B43" s="155" t="s">
        <v>63</v>
      </c>
      <c r="C43" s="145" t="s">
        <v>64</v>
      </c>
      <c r="D43" s="145"/>
      <c r="E43" s="145"/>
      <c r="F43" s="156">
        <f>'2.2.01 01 Pol'!AE30</f>
        <v>0</v>
      </c>
      <c r="G43" s="148">
        <f>'2.2.01 01 Pol'!AF30</f>
        <v>0</v>
      </c>
      <c r="H43" s="148">
        <f>(F43*SazbaDPH1/100)+(G43*SazbaDPH2/100)</f>
        <v>0</v>
      </c>
      <c r="I43" s="148">
        <f>F43+G43+H43</f>
        <v>0</v>
      </c>
      <c r="J43" s="149" t="str">
        <f>IF(_xlfn.SINGLE(CenaCelkemVypocet)=0,"",I43/_xlfn.SINGLE(CenaCelkemVypocet)*100)</f>
        <v/>
      </c>
    </row>
    <row r="44" spans="1:10" ht="25.5" customHeight="1" x14ac:dyDescent="0.2">
      <c r="A44" s="134">
        <v>2</v>
      </c>
      <c r="B44" s="150" t="s">
        <v>65</v>
      </c>
      <c r="C44" s="151" t="s">
        <v>66</v>
      </c>
      <c r="D44" s="151"/>
      <c r="E44" s="151"/>
      <c r="F44" s="152">
        <f>'2.2.3.1.100 1 Pol'!AE100</f>
        <v>0</v>
      </c>
      <c r="G44" s="153">
        <f>'2.2.3.1.100 1 Pol'!AF100</f>
        <v>0</v>
      </c>
      <c r="H44" s="153">
        <f>(F44*SazbaDPH1/100)+(G44*SazbaDPH2/100)</f>
        <v>0</v>
      </c>
      <c r="I44" s="153">
        <f>F44+G44+H44</f>
        <v>0</v>
      </c>
      <c r="J44" s="154" t="str">
        <f>IF(_xlfn.SINGLE(CenaCelkemVypocet)=0,"",I44/_xlfn.SINGLE(CenaCelkemVypocet)*100)</f>
        <v/>
      </c>
    </row>
    <row r="45" spans="1:10" ht="25.5" customHeight="1" x14ac:dyDescent="0.2">
      <c r="A45" s="134">
        <v>3</v>
      </c>
      <c r="B45" s="155" t="s">
        <v>60</v>
      </c>
      <c r="C45" s="145" t="s">
        <v>66</v>
      </c>
      <c r="D45" s="145"/>
      <c r="E45" s="145"/>
      <c r="F45" s="156">
        <f>'2.2.3.1.100 1 Pol'!AE100</f>
        <v>0</v>
      </c>
      <c r="G45" s="148">
        <f>'2.2.3.1.100 1 Pol'!AF100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2">
      <c r="A46" s="134">
        <v>2</v>
      </c>
      <c r="B46" s="150" t="s">
        <v>67</v>
      </c>
      <c r="C46" s="151" t="s">
        <v>68</v>
      </c>
      <c r="D46" s="151"/>
      <c r="E46" s="151"/>
      <c r="F46" s="152">
        <f>'2.2.6.4.2 1 Pol'!AE47</f>
        <v>0</v>
      </c>
      <c r="G46" s="153">
        <f>'2.2.6.4.2 1 Pol'!AF47</f>
        <v>0</v>
      </c>
      <c r="H46" s="153">
        <f>(F46*SazbaDPH1/100)+(G46*SazbaDPH2/100)</f>
        <v>0</v>
      </c>
      <c r="I46" s="153">
        <f>F46+G46+H46</f>
        <v>0</v>
      </c>
      <c r="J46" s="154" t="str">
        <f>IF(_xlfn.SINGLE(CenaCelkemVypocet)=0,"",I46/_xlfn.SINGLE(CenaCelkemVypocet)*100)</f>
        <v/>
      </c>
    </row>
    <row r="47" spans="1:10" ht="25.5" customHeight="1" x14ac:dyDescent="0.2">
      <c r="A47" s="134">
        <v>3</v>
      </c>
      <c r="B47" s="155" t="s">
        <v>60</v>
      </c>
      <c r="C47" s="145" t="s">
        <v>68</v>
      </c>
      <c r="D47" s="145"/>
      <c r="E47" s="145"/>
      <c r="F47" s="156">
        <f>'2.2.6.4.2 1 Pol'!AE47</f>
        <v>0</v>
      </c>
      <c r="G47" s="148">
        <f>'2.2.6.4.2 1 Pol'!AF47</f>
        <v>0</v>
      </c>
      <c r="H47" s="148">
        <f>(F47*SazbaDPH1/100)+(G47*SazbaDPH2/100)</f>
        <v>0</v>
      </c>
      <c r="I47" s="148">
        <f>F47+G47+H47</f>
        <v>0</v>
      </c>
      <c r="J47" s="149" t="str">
        <f>IF(_xlfn.SINGLE(CenaCelkemVypocet)=0,"",I47/_xlfn.SINGLE(CenaCelkemVypocet)*100)</f>
        <v/>
      </c>
    </row>
    <row r="48" spans="1:10" ht="25.5" customHeight="1" x14ac:dyDescent="0.2">
      <c r="A48" s="134">
        <v>2</v>
      </c>
      <c r="B48" s="150" t="s">
        <v>69</v>
      </c>
      <c r="C48" s="151" t="s">
        <v>70</v>
      </c>
      <c r="D48" s="151"/>
      <c r="E48" s="151"/>
      <c r="F48" s="152">
        <f>'2.2.6.4.3 1 Pol'!AE95</f>
        <v>0</v>
      </c>
      <c r="G48" s="153">
        <f>'2.2.6.4.3 1 Pol'!AF95</f>
        <v>0</v>
      </c>
      <c r="H48" s="153">
        <f>(F48*SazbaDPH1/100)+(G48*SazbaDPH2/100)</f>
        <v>0</v>
      </c>
      <c r="I48" s="153">
        <f>F48+G48+H48</f>
        <v>0</v>
      </c>
      <c r="J48" s="154" t="str">
        <f>IF(_xlfn.SINGLE(CenaCelkemVypocet)=0,"",I48/_xlfn.SINGLE(CenaCelkemVypocet)*100)</f>
        <v/>
      </c>
    </row>
    <row r="49" spans="1:10" ht="25.5" customHeight="1" x14ac:dyDescent="0.2">
      <c r="A49" s="134">
        <v>3</v>
      </c>
      <c r="B49" s="155" t="s">
        <v>60</v>
      </c>
      <c r="C49" s="145" t="s">
        <v>71</v>
      </c>
      <c r="D49" s="145"/>
      <c r="E49" s="145"/>
      <c r="F49" s="156">
        <f>'2.2.6.4.3 1 Pol'!AE95</f>
        <v>0</v>
      </c>
      <c r="G49" s="148">
        <f>'2.2.6.4.3 1 Pol'!AF95</f>
        <v>0</v>
      </c>
      <c r="H49" s="148">
        <f>(F49*SazbaDPH1/100)+(G49*SazbaDPH2/100)</f>
        <v>0</v>
      </c>
      <c r="I49" s="148">
        <f>F49+G49+H49</f>
        <v>0</v>
      </c>
      <c r="J49" s="149" t="str">
        <f>IF(_xlfn.SINGLE(CenaCelkemVypocet)=0,"",I49/_xlfn.SINGLE(CenaCelkemVypocet)*100)</f>
        <v/>
      </c>
    </row>
    <row r="50" spans="1:10" ht="25.5" customHeight="1" x14ac:dyDescent="0.2">
      <c r="A50" s="134">
        <v>2</v>
      </c>
      <c r="B50" s="150" t="s">
        <v>72</v>
      </c>
      <c r="C50" s="151" t="s">
        <v>73</v>
      </c>
      <c r="D50" s="151"/>
      <c r="E50" s="151"/>
      <c r="F50" s="152">
        <f>'2.2.6.4.4 1 Pol'!AE93</f>
        <v>0</v>
      </c>
      <c r="G50" s="153">
        <f>'2.2.6.4.4 1 Pol'!AF93</f>
        <v>0</v>
      </c>
      <c r="H50" s="153">
        <f>(F50*SazbaDPH1/100)+(G50*SazbaDPH2/100)</f>
        <v>0</v>
      </c>
      <c r="I50" s="153">
        <f>F50+G50+H50</f>
        <v>0</v>
      </c>
      <c r="J50" s="154" t="str">
        <f>IF(_xlfn.SINGLE(CenaCelkemVypocet)=0,"",I50/_xlfn.SINGLE(CenaCelkemVypocet)*100)</f>
        <v/>
      </c>
    </row>
    <row r="51" spans="1:10" ht="25.5" customHeight="1" x14ac:dyDescent="0.2">
      <c r="A51" s="134">
        <v>3</v>
      </c>
      <c r="B51" s="155" t="s">
        <v>60</v>
      </c>
      <c r="C51" s="145" t="s">
        <v>73</v>
      </c>
      <c r="D51" s="145"/>
      <c r="E51" s="145"/>
      <c r="F51" s="156">
        <f>'2.2.6.4.4 1 Pol'!AE93</f>
        <v>0</v>
      </c>
      <c r="G51" s="148">
        <f>'2.2.6.4.4 1 Pol'!AF93</f>
        <v>0</v>
      </c>
      <c r="H51" s="148">
        <f>(F51*SazbaDPH1/100)+(G51*SazbaDPH2/100)</f>
        <v>0</v>
      </c>
      <c r="I51" s="148">
        <f>F51+G51+H51</f>
        <v>0</v>
      </c>
      <c r="J51" s="149" t="str">
        <f>IF(_xlfn.SINGLE(CenaCelkemVypocet)=0,"",I51/_xlfn.SINGLE(CenaCelkemVypocet)*100)</f>
        <v/>
      </c>
    </row>
    <row r="52" spans="1:10" ht="25.5" customHeight="1" x14ac:dyDescent="0.2">
      <c r="A52" s="134"/>
      <c r="B52" s="157" t="s">
        <v>74</v>
      </c>
      <c r="C52" s="158"/>
      <c r="D52" s="158"/>
      <c r="E52" s="159"/>
      <c r="F52" s="160">
        <f>SUMIF(A39:A51,"=1",F39:F51)</f>
        <v>0</v>
      </c>
      <c r="G52" s="161">
        <f>SUMIF(A39:A51,"=1",G39:G51)</f>
        <v>0</v>
      </c>
      <c r="H52" s="161">
        <f>SUMIF(A39:A51,"=1",H39:H51)</f>
        <v>0</v>
      </c>
      <c r="I52" s="161">
        <f>SUMIF(A39:A51,"=1",I39:I51)</f>
        <v>0</v>
      </c>
      <c r="J52" s="162">
        <f>SUMIF(A39:A51,"=1",J39:J51)</f>
        <v>0</v>
      </c>
    </row>
    <row r="56" spans="1:10" ht="15.75" x14ac:dyDescent="0.25">
      <c r="B56" s="173" t="s">
        <v>76</v>
      </c>
    </row>
    <row r="58" spans="1:10" ht="25.5" customHeight="1" x14ac:dyDescent="0.2">
      <c r="A58" s="175"/>
      <c r="B58" s="178" t="s">
        <v>18</v>
      </c>
      <c r="C58" s="178" t="s">
        <v>6</v>
      </c>
      <c r="D58" s="179"/>
      <c r="E58" s="179"/>
      <c r="F58" s="180" t="s">
        <v>77</v>
      </c>
      <c r="G58" s="180"/>
      <c r="H58" s="180"/>
      <c r="I58" s="180" t="s">
        <v>31</v>
      </c>
      <c r="J58" s="180" t="s">
        <v>0</v>
      </c>
    </row>
    <row r="59" spans="1:10" ht="36.75" customHeight="1" x14ac:dyDescent="0.2">
      <c r="A59" s="176"/>
      <c r="B59" s="181" t="s">
        <v>60</v>
      </c>
      <c r="C59" s="182" t="s">
        <v>78</v>
      </c>
      <c r="D59" s="183"/>
      <c r="E59" s="183"/>
      <c r="F59" s="190" t="s">
        <v>26</v>
      </c>
      <c r="G59" s="191"/>
      <c r="H59" s="191"/>
      <c r="I59" s="191">
        <f>'2.2.0.4.1 1 Pol'!G8+'2.2.3.1.100 1 Pol'!G8+'2.2.6.4.3 1 Pol'!G8+'2.2.6.4.4 1 Pol'!G8</f>
        <v>0</v>
      </c>
      <c r="J59" s="187" t="str">
        <f>IF(I73=0,"",I59/I73*100)</f>
        <v/>
      </c>
    </row>
    <row r="60" spans="1:10" ht="36.75" customHeight="1" x14ac:dyDescent="0.2">
      <c r="A60" s="176"/>
      <c r="B60" s="181" t="s">
        <v>79</v>
      </c>
      <c r="C60" s="182" t="s">
        <v>80</v>
      </c>
      <c r="D60" s="183"/>
      <c r="E60" s="183"/>
      <c r="F60" s="190" t="s">
        <v>26</v>
      </c>
      <c r="G60" s="191"/>
      <c r="H60" s="191"/>
      <c r="I60" s="191">
        <f>'2.2.3.1.100 1 Pol'!G34</f>
        <v>0</v>
      </c>
      <c r="J60" s="187" t="str">
        <f>IF(I73=0,"",I60/I73*100)</f>
        <v/>
      </c>
    </row>
    <row r="61" spans="1:10" ht="36.75" customHeight="1" x14ac:dyDescent="0.2">
      <c r="A61" s="176"/>
      <c r="B61" s="181" t="s">
        <v>81</v>
      </c>
      <c r="C61" s="182" t="s">
        <v>82</v>
      </c>
      <c r="D61" s="183"/>
      <c r="E61" s="183"/>
      <c r="F61" s="190" t="s">
        <v>26</v>
      </c>
      <c r="G61" s="191"/>
      <c r="H61" s="191"/>
      <c r="I61" s="191">
        <f>'2.2.0.4.1 1 Pol'!G36+'2.2.6.4.3 1 Pol'!G53</f>
        <v>0</v>
      </c>
      <c r="J61" s="187" t="str">
        <f>IF(I73=0,"",I61/I73*100)</f>
        <v/>
      </c>
    </row>
    <row r="62" spans="1:10" ht="36.75" customHeight="1" x14ac:dyDescent="0.2">
      <c r="A62" s="176"/>
      <c r="B62" s="181" t="s">
        <v>83</v>
      </c>
      <c r="C62" s="182" t="s">
        <v>84</v>
      </c>
      <c r="D62" s="183"/>
      <c r="E62" s="183"/>
      <c r="F62" s="190" t="s">
        <v>26</v>
      </c>
      <c r="G62" s="191"/>
      <c r="H62" s="191"/>
      <c r="I62" s="191">
        <f>'2.2.6.4.3 1 Pol'!G60+'2.2.6.4.4 1 Pol'!G30</f>
        <v>0</v>
      </c>
      <c r="J62" s="187" t="str">
        <f>IF(I73=0,"",I62/I73*100)</f>
        <v/>
      </c>
    </row>
    <row r="63" spans="1:10" ht="36.75" customHeight="1" x14ac:dyDescent="0.2">
      <c r="A63" s="176"/>
      <c r="B63" s="181" t="s">
        <v>85</v>
      </c>
      <c r="C63" s="182" t="s">
        <v>86</v>
      </c>
      <c r="D63" s="183"/>
      <c r="E63" s="183"/>
      <c r="F63" s="190" t="s">
        <v>26</v>
      </c>
      <c r="G63" s="191"/>
      <c r="H63" s="191"/>
      <c r="I63" s="191">
        <f>'2.2.3.1.100 1 Pol'!G61</f>
        <v>0</v>
      </c>
      <c r="J63" s="187" t="str">
        <f>IF(I73=0,"",I63/I73*100)</f>
        <v/>
      </c>
    </row>
    <row r="64" spans="1:10" ht="36.75" customHeight="1" x14ac:dyDescent="0.2">
      <c r="A64" s="176"/>
      <c r="B64" s="181" t="s">
        <v>87</v>
      </c>
      <c r="C64" s="182" t="s">
        <v>88</v>
      </c>
      <c r="D64" s="183"/>
      <c r="E64" s="183"/>
      <c r="F64" s="190" t="s">
        <v>26</v>
      </c>
      <c r="G64" s="191"/>
      <c r="H64" s="191"/>
      <c r="I64" s="191">
        <f>'2.2.6.4.3 1 Pol'!G63+'2.2.6.4.4 1 Pol'!G39</f>
        <v>0</v>
      </c>
      <c r="J64" s="187" t="str">
        <f>IF(I73=0,"",I64/I73*100)</f>
        <v/>
      </c>
    </row>
    <row r="65" spans="1:10" ht="36.75" customHeight="1" x14ac:dyDescent="0.2">
      <c r="A65" s="176"/>
      <c r="B65" s="181" t="s">
        <v>89</v>
      </c>
      <c r="C65" s="182" t="s">
        <v>90</v>
      </c>
      <c r="D65" s="183"/>
      <c r="E65" s="183"/>
      <c r="F65" s="190" t="s">
        <v>26</v>
      </c>
      <c r="G65" s="191"/>
      <c r="H65" s="191"/>
      <c r="I65" s="191">
        <f>'2.2.3.1.100 1 Pol'!G79</f>
        <v>0</v>
      </c>
      <c r="J65" s="187" t="str">
        <f>IF(I73=0,"",I65/I73*100)</f>
        <v/>
      </c>
    </row>
    <row r="66" spans="1:10" ht="36.75" customHeight="1" x14ac:dyDescent="0.2">
      <c r="A66" s="176"/>
      <c r="B66" s="181" t="s">
        <v>91</v>
      </c>
      <c r="C66" s="182" t="s">
        <v>92</v>
      </c>
      <c r="D66" s="183"/>
      <c r="E66" s="183"/>
      <c r="F66" s="190" t="s">
        <v>26</v>
      </c>
      <c r="G66" s="191"/>
      <c r="H66" s="191"/>
      <c r="I66" s="191">
        <f>'2.2.0.4.1 1 Pol'!G47+'2.2.3.1.100 1 Pol'!G85+'2.2.6.4.3 1 Pol'!G80+'2.2.6.4.4 1 Pol'!G69</f>
        <v>0</v>
      </c>
      <c r="J66" s="187" t="str">
        <f>IF(I73=0,"",I66/I73*100)</f>
        <v/>
      </c>
    </row>
    <row r="67" spans="1:10" ht="36.75" customHeight="1" x14ac:dyDescent="0.2">
      <c r="A67" s="176"/>
      <c r="B67" s="181" t="s">
        <v>93</v>
      </c>
      <c r="C67" s="182" t="s">
        <v>94</v>
      </c>
      <c r="D67" s="183"/>
      <c r="E67" s="183"/>
      <c r="F67" s="190" t="s">
        <v>27</v>
      </c>
      <c r="G67" s="191"/>
      <c r="H67" s="191"/>
      <c r="I67" s="191">
        <f>'2.2.6.4.4 1 Pol'!G75</f>
        <v>0</v>
      </c>
      <c r="J67" s="187" t="str">
        <f>IF(I73=0,"",I67/I73*100)</f>
        <v/>
      </c>
    </row>
    <row r="68" spans="1:10" ht="36.75" customHeight="1" x14ac:dyDescent="0.2">
      <c r="A68" s="176"/>
      <c r="B68" s="181" t="s">
        <v>95</v>
      </c>
      <c r="C68" s="182" t="s">
        <v>96</v>
      </c>
      <c r="D68" s="183"/>
      <c r="E68" s="183"/>
      <c r="F68" s="190" t="s">
        <v>27</v>
      </c>
      <c r="G68" s="191"/>
      <c r="H68" s="191"/>
      <c r="I68" s="191">
        <f>'2.2.0.4.1 1 Pol'!G52+'2.2.3.1.100 1 Pol'!G90</f>
        <v>0</v>
      </c>
      <c r="J68" s="187" t="str">
        <f>IF(I73=0,"",I68/I73*100)</f>
        <v/>
      </c>
    </row>
    <row r="69" spans="1:10" ht="36.75" customHeight="1" x14ac:dyDescent="0.2">
      <c r="A69" s="176"/>
      <c r="B69" s="181" t="s">
        <v>97</v>
      </c>
      <c r="C69" s="182" t="s">
        <v>98</v>
      </c>
      <c r="D69" s="183"/>
      <c r="E69" s="183"/>
      <c r="F69" s="190" t="s">
        <v>28</v>
      </c>
      <c r="G69" s="191"/>
      <c r="H69" s="191"/>
      <c r="I69" s="191">
        <f>'2.2.6.4.2 1 Pol'!G8+'2.2.6.4.2 1 Pol'!G34</f>
        <v>0</v>
      </c>
      <c r="J69" s="187" t="str">
        <f>IF(I73=0,"",I69/I73*100)</f>
        <v/>
      </c>
    </row>
    <row r="70" spans="1:10" ht="36.75" customHeight="1" x14ac:dyDescent="0.2">
      <c r="A70" s="176"/>
      <c r="B70" s="181" t="s">
        <v>99</v>
      </c>
      <c r="C70" s="182" t="s">
        <v>100</v>
      </c>
      <c r="D70" s="183"/>
      <c r="E70" s="183"/>
      <c r="F70" s="190" t="s">
        <v>28</v>
      </c>
      <c r="G70" s="191"/>
      <c r="H70" s="191"/>
      <c r="I70" s="191">
        <f>'2.2.6.4.4 1 Pol'!G77</f>
        <v>0</v>
      </c>
      <c r="J70" s="187" t="str">
        <f>IF(I73=0,"",I70/I73*100)</f>
        <v/>
      </c>
    </row>
    <row r="71" spans="1:10" ht="36.75" customHeight="1" x14ac:dyDescent="0.2">
      <c r="A71" s="176"/>
      <c r="B71" s="181" t="s">
        <v>101</v>
      </c>
      <c r="C71" s="182" t="s">
        <v>102</v>
      </c>
      <c r="D71" s="183"/>
      <c r="E71" s="183"/>
      <c r="F71" s="190" t="s">
        <v>28</v>
      </c>
      <c r="G71" s="191"/>
      <c r="H71" s="191"/>
      <c r="I71" s="191">
        <f>'2.2.6.4.2 1 Pol'!G31+'2.2.6.4.3 1 Pol'!G86+'2.2.6.4.4 1 Pol'!G84</f>
        <v>0</v>
      </c>
      <c r="J71" s="187" t="str">
        <f>IF(I73=0,"",I71/I73*100)</f>
        <v/>
      </c>
    </row>
    <row r="72" spans="1:10" ht="36.75" customHeight="1" x14ac:dyDescent="0.2">
      <c r="A72" s="176"/>
      <c r="B72" s="181" t="s">
        <v>103</v>
      </c>
      <c r="C72" s="182" t="s">
        <v>29</v>
      </c>
      <c r="D72" s="183"/>
      <c r="E72" s="183"/>
      <c r="F72" s="190" t="s">
        <v>103</v>
      </c>
      <c r="G72" s="191"/>
      <c r="H72" s="191"/>
      <c r="I72" s="191">
        <f>'2.2.01 01 Pol'!G8+'2.2.6.4.3 1 Pol'!G89+'2.2.6.4.4 1 Pol'!G87</f>
        <v>0</v>
      </c>
      <c r="J72" s="187" t="str">
        <f>IF(I73=0,"",I72/I73*100)</f>
        <v/>
      </c>
    </row>
    <row r="73" spans="1:10" ht="25.5" customHeight="1" x14ac:dyDescent="0.2">
      <c r="A73" s="177"/>
      <c r="B73" s="184" t="s">
        <v>1</v>
      </c>
      <c r="C73" s="185"/>
      <c r="D73" s="186"/>
      <c r="E73" s="186"/>
      <c r="F73" s="192"/>
      <c r="G73" s="193"/>
      <c r="H73" s="193"/>
      <c r="I73" s="193">
        <f>SUM(I59:I72)</f>
        <v>0</v>
      </c>
      <c r="J73" s="188">
        <f>SUM(J59:J72)</f>
        <v>0</v>
      </c>
    </row>
    <row r="74" spans="1:10" x14ac:dyDescent="0.2">
      <c r="F74" s="133"/>
      <c r="G74" s="133"/>
      <c r="H74" s="133"/>
      <c r="I74" s="133"/>
      <c r="J74" s="189"/>
    </row>
    <row r="75" spans="1:10" x14ac:dyDescent="0.2">
      <c r="F75" s="133"/>
      <c r="G75" s="133"/>
      <c r="H75" s="133"/>
      <c r="I75" s="133"/>
      <c r="J75" s="189"/>
    </row>
    <row r="76" spans="1:10" x14ac:dyDescent="0.2">
      <c r="F76" s="133"/>
      <c r="G76" s="133"/>
      <c r="H76" s="133"/>
      <c r="I76" s="133"/>
      <c r="J76" s="189"/>
    </row>
  </sheetData>
  <sheetProtection algorithmName="SHA-512" hashValue="5NncF4DTeWEjVBm8n7tL5hmO/0AJRRp62cZMiOGskRVNLF0wusrTHcf0IH0VVq0kSD0HAOhZblE4qwWY83aXZg==" saltValue="xfuwQBjSSuzbjzUKZV1vL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9">
    <mergeCell ref="C70:E70"/>
    <mergeCell ref="C71:E71"/>
    <mergeCell ref="C72:E72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49:E49"/>
    <mergeCell ref="C50:E50"/>
    <mergeCell ref="C51:E51"/>
    <mergeCell ref="B52:E52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0" t="s">
        <v>7</v>
      </c>
      <c r="B1" s="100"/>
      <c r="C1" s="101"/>
      <c r="D1" s="100"/>
      <c r="E1" s="100"/>
      <c r="F1" s="100"/>
      <c r="G1" s="100"/>
    </row>
    <row r="2" spans="1:7" ht="24.95" customHeight="1" x14ac:dyDescent="0.2">
      <c r="A2" s="49" t="s">
        <v>8</v>
      </c>
      <c r="B2" s="48"/>
      <c r="C2" s="102"/>
      <c r="D2" s="102"/>
      <c r="E2" s="102"/>
      <c r="F2" s="102"/>
      <c r="G2" s="103"/>
    </row>
    <row r="3" spans="1:7" ht="24.95" customHeight="1" x14ac:dyDescent="0.2">
      <c r="A3" s="49" t="s">
        <v>9</v>
      </c>
      <c r="B3" s="48"/>
      <c r="C3" s="102"/>
      <c r="D3" s="102"/>
      <c r="E3" s="102"/>
      <c r="F3" s="102"/>
      <c r="G3" s="103"/>
    </row>
    <row r="4" spans="1:7" ht="24.95" customHeight="1" x14ac:dyDescent="0.2">
      <c r="A4" s="49" t="s">
        <v>10</v>
      </c>
      <c r="B4" s="48"/>
      <c r="C4" s="102"/>
      <c r="D4" s="102"/>
      <c r="E4" s="102"/>
      <c r="F4" s="102"/>
      <c r="G4" s="103"/>
    </row>
    <row r="5" spans="1:7" x14ac:dyDescent="0.2">
      <c r="B5" s="4"/>
      <c r="C5" s="5"/>
      <c r="D5" s="6"/>
    </row>
  </sheetData>
  <sheetProtection algorithmName="SHA-512" hashValue="ZYpXcmrMzcthH8aPUSrRP8tpUT8Ud3uD5Vdqc5b/kryakkdAVr1jGSBBLN3x0uJEIMbU3nfFbFqSjC2WpdJXYA==" saltValue="JtGL6xP4Hj70ZJDESad7J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A8909-57C4-4346-8288-4A64FC13034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105</v>
      </c>
    </row>
    <row r="2" spans="1:60" ht="24.95" customHeight="1" x14ac:dyDescent="0.2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106</v>
      </c>
    </row>
    <row r="3" spans="1:60" ht="24.95" customHeight="1" x14ac:dyDescent="0.2">
      <c r="A3" s="196" t="s">
        <v>9</v>
      </c>
      <c r="B3" s="48" t="s">
        <v>58</v>
      </c>
      <c r="C3" s="199" t="s">
        <v>59</v>
      </c>
      <c r="D3" s="197"/>
      <c r="E3" s="197"/>
      <c r="F3" s="197"/>
      <c r="G3" s="198"/>
      <c r="AC3" s="174" t="s">
        <v>106</v>
      </c>
      <c r="AG3" t="s">
        <v>107</v>
      </c>
    </row>
    <row r="4" spans="1:60" ht="24.95" customHeight="1" x14ac:dyDescent="0.2">
      <c r="A4" s="200" t="s">
        <v>10</v>
      </c>
      <c r="B4" s="201" t="s">
        <v>60</v>
      </c>
      <c r="C4" s="202" t="s">
        <v>59</v>
      </c>
      <c r="D4" s="203"/>
      <c r="E4" s="203"/>
      <c r="F4" s="203"/>
      <c r="G4" s="204"/>
      <c r="AG4" t="s">
        <v>108</v>
      </c>
    </row>
    <row r="5" spans="1:60" x14ac:dyDescent="0.2">
      <c r="D5" s="10"/>
    </row>
    <row r="6" spans="1:60" ht="38.25" x14ac:dyDescent="0.2">
      <c r="A6" s="206" t="s">
        <v>109</v>
      </c>
      <c r="B6" s="208" t="s">
        <v>110</v>
      </c>
      <c r="C6" s="208" t="s">
        <v>111</v>
      </c>
      <c r="D6" s="207" t="s">
        <v>112</v>
      </c>
      <c r="E6" s="206" t="s">
        <v>113</v>
      </c>
      <c r="F6" s="205" t="s">
        <v>114</v>
      </c>
      <c r="G6" s="206" t="s">
        <v>31</v>
      </c>
      <c r="H6" s="209" t="s">
        <v>32</v>
      </c>
      <c r="I6" s="209" t="s">
        <v>115</v>
      </c>
      <c r="J6" s="209" t="s">
        <v>33</v>
      </c>
      <c r="K6" s="209" t="s">
        <v>116</v>
      </c>
      <c r="L6" s="209" t="s">
        <v>117</v>
      </c>
      <c r="M6" s="209" t="s">
        <v>118</v>
      </c>
      <c r="N6" s="209" t="s">
        <v>119</v>
      </c>
      <c r="O6" s="209" t="s">
        <v>120</v>
      </c>
      <c r="P6" s="209" t="s">
        <v>121</v>
      </c>
      <c r="Q6" s="209" t="s">
        <v>122</v>
      </c>
      <c r="R6" s="209" t="s">
        <v>123</v>
      </c>
      <c r="S6" s="209" t="s">
        <v>124</v>
      </c>
      <c r="T6" s="209" t="s">
        <v>125</v>
      </c>
      <c r="U6" s="209" t="s">
        <v>126</v>
      </c>
      <c r="V6" s="209" t="s">
        <v>127</v>
      </c>
      <c r="W6" s="209" t="s">
        <v>128</v>
      </c>
      <c r="X6" s="209" t="s">
        <v>129</v>
      </c>
      <c r="Y6" s="209" t="s">
        <v>130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131</v>
      </c>
      <c r="B8" s="235" t="s">
        <v>60</v>
      </c>
      <c r="C8" s="255" t="s">
        <v>78</v>
      </c>
      <c r="D8" s="236"/>
      <c r="E8" s="237"/>
      <c r="F8" s="238"/>
      <c r="G8" s="238">
        <f>SUMIF(AG9:AG35,"&lt;&gt;NOR",G9:G35)</f>
        <v>0</v>
      </c>
      <c r="H8" s="238"/>
      <c r="I8" s="238">
        <f>SUM(I9:I35)</f>
        <v>0</v>
      </c>
      <c r="J8" s="238"/>
      <c r="K8" s="238">
        <f>SUM(K9:K35)</f>
        <v>0</v>
      </c>
      <c r="L8" s="238"/>
      <c r="M8" s="238">
        <f>SUM(M9:M35)</f>
        <v>0</v>
      </c>
      <c r="N8" s="237"/>
      <c r="O8" s="237">
        <f>SUM(O9:O35)</f>
        <v>0</v>
      </c>
      <c r="P8" s="237"/>
      <c r="Q8" s="237">
        <f>SUM(Q9:Q35)</f>
        <v>0</v>
      </c>
      <c r="R8" s="238"/>
      <c r="S8" s="238"/>
      <c r="T8" s="239"/>
      <c r="U8" s="233"/>
      <c r="V8" s="233">
        <f>SUM(V9:V35)</f>
        <v>50.44</v>
      </c>
      <c r="W8" s="233"/>
      <c r="X8" s="233"/>
      <c r="Y8" s="233"/>
      <c r="AG8" t="s">
        <v>132</v>
      </c>
    </row>
    <row r="9" spans="1:60" outlineLevel="1" x14ac:dyDescent="0.2">
      <c r="A9" s="241">
        <v>1</v>
      </c>
      <c r="B9" s="242" t="s">
        <v>133</v>
      </c>
      <c r="C9" s="256" t="s">
        <v>134</v>
      </c>
      <c r="D9" s="243" t="s">
        <v>135</v>
      </c>
      <c r="E9" s="244">
        <v>88.5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136</v>
      </c>
      <c r="T9" s="247" t="s">
        <v>136</v>
      </c>
      <c r="U9" s="230">
        <v>0.20899999999999999</v>
      </c>
      <c r="V9" s="230">
        <f>ROUND(E9*U9,2)</f>
        <v>18.5</v>
      </c>
      <c r="W9" s="230"/>
      <c r="X9" s="230" t="s">
        <v>137</v>
      </c>
      <c r="Y9" s="230" t="s">
        <v>138</v>
      </c>
      <c r="Z9" s="210"/>
      <c r="AA9" s="210"/>
      <c r="AB9" s="210"/>
      <c r="AC9" s="210"/>
      <c r="AD9" s="210"/>
      <c r="AE9" s="210"/>
      <c r="AF9" s="210"/>
      <c r="AG9" s="210" t="s">
        <v>139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7" t="s">
        <v>140</v>
      </c>
      <c r="D10" s="231"/>
      <c r="E10" s="232">
        <v>88.5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141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1">
        <v>2</v>
      </c>
      <c r="B11" s="242" t="s">
        <v>142</v>
      </c>
      <c r="C11" s="256" t="s">
        <v>143</v>
      </c>
      <c r="D11" s="243" t="s">
        <v>144</v>
      </c>
      <c r="E11" s="244">
        <v>28.723199999999999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0</v>
      </c>
      <c r="O11" s="244">
        <f>ROUND(E11*N11,2)</f>
        <v>0</v>
      </c>
      <c r="P11" s="244">
        <v>0</v>
      </c>
      <c r="Q11" s="244">
        <f>ROUND(E11*P11,2)</f>
        <v>0</v>
      </c>
      <c r="R11" s="246"/>
      <c r="S11" s="246" t="s">
        <v>136</v>
      </c>
      <c r="T11" s="247" t="s">
        <v>136</v>
      </c>
      <c r="U11" s="230">
        <v>0.36799999999999999</v>
      </c>
      <c r="V11" s="230">
        <f>ROUND(E11*U11,2)</f>
        <v>10.57</v>
      </c>
      <c r="W11" s="230"/>
      <c r="X11" s="230" t="s">
        <v>137</v>
      </c>
      <c r="Y11" s="230" t="s">
        <v>138</v>
      </c>
      <c r="Z11" s="210"/>
      <c r="AA11" s="210"/>
      <c r="AB11" s="210"/>
      <c r="AC11" s="210"/>
      <c r="AD11" s="210"/>
      <c r="AE11" s="210"/>
      <c r="AF11" s="210"/>
      <c r="AG11" s="210" t="s">
        <v>139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7" t="s">
        <v>145</v>
      </c>
      <c r="D12" s="231"/>
      <c r="E12" s="232">
        <v>20.889600000000002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141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27"/>
      <c r="B13" s="228"/>
      <c r="C13" s="257" t="s">
        <v>146</v>
      </c>
      <c r="D13" s="231"/>
      <c r="E13" s="232">
        <v>7.8335999999999997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141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1">
        <v>3</v>
      </c>
      <c r="B14" s="242" t="s">
        <v>147</v>
      </c>
      <c r="C14" s="256" t="s">
        <v>148</v>
      </c>
      <c r="D14" s="243" t="s">
        <v>144</v>
      </c>
      <c r="E14" s="244">
        <v>14.361599999999999</v>
      </c>
      <c r="F14" s="245"/>
      <c r="G14" s="246">
        <f>ROUND(E14*F14,2)</f>
        <v>0</v>
      </c>
      <c r="H14" s="245"/>
      <c r="I14" s="246">
        <f>ROUND(E14*H14,2)</f>
        <v>0</v>
      </c>
      <c r="J14" s="245"/>
      <c r="K14" s="246">
        <f>ROUND(E14*J14,2)</f>
        <v>0</v>
      </c>
      <c r="L14" s="246">
        <v>21</v>
      </c>
      <c r="M14" s="246">
        <f>G14*(1+L14/100)</f>
        <v>0</v>
      </c>
      <c r="N14" s="244">
        <v>0</v>
      </c>
      <c r="O14" s="244">
        <f>ROUND(E14*N14,2)</f>
        <v>0</v>
      </c>
      <c r="P14" s="244">
        <v>0</v>
      </c>
      <c r="Q14" s="244">
        <f>ROUND(E14*P14,2)</f>
        <v>0</v>
      </c>
      <c r="R14" s="246"/>
      <c r="S14" s="246" t="s">
        <v>136</v>
      </c>
      <c r="T14" s="247" t="s">
        <v>136</v>
      </c>
      <c r="U14" s="230">
        <v>5.8000000000000003E-2</v>
      </c>
      <c r="V14" s="230">
        <f>ROUND(E14*U14,2)</f>
        <v>0.83</v>
      </c>
      <c r="W14" s="230"/>
      <c r="X14" s="230" t="s">
        <v>137</v>
      </c>
      <c r="Y14" s="230" t="s">
        <v>138</v>
      </c>
      <c r="Z14" s="210"/>
      <c r="AA14" s="210"/>
      <c r="AB14" s="210"/>
      <c r="AC14" s="210"/>
      <c r="AD14" s="210"/>
      <c r="AE14" s="210"/>
      <c r="AF14" s="210"/>
      <c r="AG14" s="210" t="s">
        <v>139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27"/>
      <c r="B15" s="228"/>
      <c r="C15" s="257" t="s">
        <v>149</v>
      </c>
      <c r="D15" s="231"/>
      <c r="E15" s="232">
        <v>14.361599999999999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141</v>
      </c>
      <c r="AH15" s="210">
        <v>5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1">
        <v>4</v>
      </c>
      <c r="B16" s="242" t="s">
        <v>150</v>
      </c>
      <c r="C16" s="256" t="s">
        <v>151</v>
      </c>
      <c r="D16" s="243" t="s">
        <v>144</v>
      </c>
      <c r="E16" s="244">
        <v>23.87688</v>
      </c>
      <c r="F16" s="245"/>
      <c r="G16" s="246">
        <f>ROUND(E16*F16,2)</f>
        <v>0</v>
      </c>
      <c r="H16" s="245"/>
      <c r="I16" s="246">
        <f>ROUND(E16*H16,2)</f>
        <v>0</v>
      </c>
      <c r="J16" s="245"/>
      <c r="K16" s="246">
        <f>ROUND(E16*J16,2)</f>
        <v>0</v>
      </c>
      <c r="L16" s="246">
        <v>21</v>
      </c>
      <c r="M16" s="246">
        <f>G16*(1+L16/100)</f>
        <v>0</v>
      </c>
      <c r="N16" s="244">
        <v>0</v>
      </c>
      <c r="O16" s="244">
        <f>ROUND(E16*N16,2)</f>
        <v>0</v>
      </c>
      <c r="P16" s="244">
        <v>0</v>
      </c>
      <c r="Q16" s="244">
        <f>ROUND(E16*P16,2)</f>
        <v>0</v>
      </c>
      <c r="R16" s="246"/>
      <c r="S16" s="246" t="s">
        <v>136</v>
      </c>
      <c r="T16" s="247" t="s">
        <v>136</v>
      </c>
      <c r="U16" s="230">
        <v>8.6999999999999994E-2</v>
      </c>
      <c r="V16" s="230">
        <f>ROUND(E16*U16,2)</f>
        <v>2.08</v>
      </c>
      <c r="W16" s="230"/>
      <c r="X16" s="230" t="s">
        <v>137</v>
      </c>
      <c r="Y16" s="230" t="s">
        <v>138</v>
      </c>
      <c r="Z16" s="210"/>
      <c r="AA16" s="210"/>
      <c r="AB16" s="210"/>
      <c r="AC16" s="210"/>
      <c r="AD16" s="210"/>
      <c r="AE16" s="210"/>
      <c r="AF16" s="210"/>
      <c r="AG16" s="210" t="s">
        <v>139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57" t="s">
        <v>152</v>
      </c>
      <c r="D17" s="231"/>
      <c r="E17" s="232">
        <v>23.87688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141</v>
      </c>
      <c r="AH17" s="210">
        <v>5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1" x14ac:dyDescent="0.2">
      <c r="A18" s="241">
        <v>5</v>
      </c>
      <c r="B18" s="242" t="s">
        <v>153</v>
      </c>
      <c r="C18" s="256" t="s">
        <v>154</v>
      </c>
      <c r="D18" s="243" t="s">
        <v>144</v>
      </c>
      <c r="E18" s="244">
        <v>4.8463200000000004</v>
      </c>
      <c r="F18" s="245"/>
      <c r="G18" s="246">
        <f>ROUND(E18*F18,2)</f>
        <v>0</v>
      </c>
      <c r="H18" s="245"/>
      <c r="I18" s="246">
        <f>ROUND(E18*H18,2)</f>
        <v>0</v>
      </c>
      <c r="J18" s="245"/>
      <c r="K18" s="246">
        <f>ROUND(E18*J18,2)</f>
        <v>0</v>
      </c>
      <c r="L18" s="246">
        <v>21</v>
      </c>
      <c r="M18" s="246">
        <f>G18*(1+L18/100)</f>
        <v>0</v>
      </c>
      <c r="N18" s="244">
        <v>0</v>
      </c>
      <c r="O18" s="244">
        <f>ROUND(E18*N18,2)</f>
        <v>0</v>
      </c>
      <c r="P18" s="244">
        <v>0</v>
      </c>
      <c r="Q18" s="244">
        <f>ROUND(E18*P18,2)</f>
        <v>0</v>
      </c>
      <c r="R18" s="246"/>
      <c r="S18" s="246" t="s">
        <v>136</v>
      </c>
      <c r="T18" s="247" t="s">
        <v>136</v>
      </c>
      <c r="U18" s="230">
        <v>0.01</v>
      </c>
      <c r="V18" s="230">
        <f>ROUND(E18*U18,2)</f>
        <v>0.05</v>
      </c>
      <c r="W18" s="230"/>
      <c r="X18" s="230" t="s">
        <v>137</v>
      </c>
      <c r="Y18" s="230" t="s">
        <v>138</v>
      </c>
      <c r="Z18" s="210"/>
      <c r="AA18" s="210"/>
      <c r="AB18" s="210"/>
      <c r="AC18" s="210"/>
      <c r="AD18" s="210"/>
      <c r="AE18" s="210"/>
      <c r="AF18" s="210"/>
      <c r="AG18" s="210" t="s">
        <v>139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57" t="s">
        <v>155</v>
      </c>
      <c r="D19" s="231"/>
      <c r="E19" s="232">
        <v>28.723199999999999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141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57" t="s">
        <v>156</v>
      </c>
      <c r="D20" s="231"/>
      <c r="E20" s="232">
        <v>-23.87688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141</v>
      </c>
      <c r="AH20" s="210">
        <v>5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1">
        <v>6</v>
      </c>
      <c r="B21" s="242" t="s">
        <v>157</v>
      </c>
      <c r="C21" s="256" t="s">
        <v>158</v>
      </c>
      <c r="D21" s="243" t="s">
        <v>144</v>
      </c>
      <c r="E21" s="244">
        <v>19.385280000000002</v>
      </c>
      <c r="F21" s="245"/>
      <c r="G21" s="246">
        <f>ROUND(E21*F21,2)</f>
        <v>0</v>
      </c>
      <c r="H21" s="245"/>
      <c r="I21" s="246">
        <f>ROUND(E21*H21,2)</f>
        <v>0</v>
      </c>
      <c r="J21" s="245"/>
      <c r="K21" s="246">
        <f>ROUND(E21*J21,2)</f>
        <v>0</v>
      </c>
      <c r="L21" s="246">
        <v>21</v>
      </c>
      <c r="M21" s="246">
        <f>G21*(1+L21/100)</f>
        <v>0</v>
      </c>
      <c r="N21" s="244">
        <v>0</v>
      </c>
      <c r="O21" s="244">
        <f>ROUND(E21*N21,2)</f>
        <v>0</v>
      </c>
      <c r="P21" s="244">
        <v>0</v>
      </c>
      <c r="Q21" s="244">
        <f>ROUND(E21*P21,2)</f>
        <v>0</v>
      </c>
      <c r="R21" s="246"/>
      <c r="S21" s="246" t="s">
        <v>136</v>
      </c>
      <c r="T21" s="247" t="s">
        <v>136</v>
      </c>
      <c r="U21" s="230">
        <v>0</v>
      </c>
      <c r="V21" s="230">
        <f>ROUND(E21*U21,2)</f>
        <v>0</v>
      </c>
      <c r="W21" s="230"/>
      <c r="X21" s="230" t="s">
        <v>137</v>
      </c>
      <c r="Y21" s="230" t="s">
        <v>138</v>
      </c>
      <c r="Z21" s="210"/>
      <c r="AA21" s="210"/>
      <c r="AB21" s="210"/>
      <c r="AC21" s="210"/>
      <c r="AD21" s="210"/>
      <c r="AE21" s="210"/>
      <c r="AF21" s="210"/>
      <c r="AG21" s="210" t="s">
        <v>139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57" t="s">
        <v>159</v>
      </c>
      <c r="D22" s="231"/>
      <c r="E22" s="232">
        <v>19.385280000000002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141</v>
      </c>
      <c r="AH22" s="210">
        <v>5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41">
        <v>7</v>
      </c>
      <c r="B23" s="242" t="s">
        <v>160</v>
      </c>
      <c r="C23" s="256" t="s">
        <v>161</v>
      </c>
      <c r="D23" s="243" t="s">
        <v>144</v>
      </c>
      <c r="E23" s="244">
        <v>28.723199999999999</v>
      </c>
      <c r="F23" s="245"/>
      <c r="G23" s="246">
        <f>ROUND(E23*F23,2)</f>
        <v>0</v>
      </c>
      <c r="H23" s="245"/>
      <c r="I23" s="246">
        <f>ROUND(E23*H23,2)</f>
        <v>0</v>
      </c>
      <c r="J23" s="245"/>
      <c r="K23" s="246">
        <f>ROUND(E23*J23,2)</f>
        <v>0</v>
      </c>
      <c r="L23" s="246">
        <v>21</v>
      </c>
      <c r="M23" s="246">
        <f>G23*(1+L23/100)</f>
        <v>0</v>
      </c>
      <c r="N23" s="244">
        <v>0</v>
      </c>
      <c r="O23" s="244">
        <f>ROUND(E23*N23,2)</f>
        <v>0</v>
      </c>
      <c r="P23" s="244">
        <v>0</v>
      </c>
      <c r="Q23" s="244">
        <f>ROUND(E23*P23,2)</f>
        <v>0</v>
      </c>
      <c r="R23" s="246"/>
      <c r="S23" s="246" t="s">
        <v>136</v>
      </c>
      <c r="T23" s="247" t="s">
        <v>136</v>
      </c>
      <c r="U23" s="230">
        <v>5.2999999999999999E-2</v>
      </c>
      <c r="V23" s="230">
        <f>ROUND(E23*U23,2)</f>
        <v>1.52</v>
      </c>
      <c r="W23" s="230"/>
      <c r="X23" s="230" t="s">
        <v>137</v>
      </c>
      <c r="Y23" s="230" t="s">
        <v>138</v>
      </c>
      <c r="Z23" s="210"/>
      <c r="AA23" s="210"/>
      <c r="AB23" s="210"/>
      <c r="AC23" s="210"/>
      <c r="AD23" s="210"/>
      <c r="AE23" s="210"/>
      <c r="AF23" s="210"/>
      <c r="AG23" s="210" t="s">
        <v>139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57" t="s">
        <v>162</v>
      </c>
      <c r="D24" s="231"/>
      <c r="E24" s="232">
        <v>4.8463200000000004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141</v>
      </c>
      <c r="AH24" s="210">
        <v>5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57" t="s">
        <v>163</v>
      </c>
      <c r="D25" s="231"/>
      <c r="E25" s="232">
        <v>23.87688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141</v>
      </c>
      <c r="AH25" s="210">
        <v>5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1">
        <v>8</v>
      </c>
      <c r="B26" s="242" t="s">
        <v>164</v>
      </c>
      <c r="C26" s="256" t="s">
        <v>165</v>
      </c>
      <c r="D26" s="243" t="s">
        <v>144</v>
      </c>
      <c r="E26" s="244">
        <v>8.8000000000000007</v>
      </c>
      <c r="F26" s="245"/>
      <c r="G26" s="246">
        <f>ROUND(E26*F26,2)</f>
        <v>0</v>
      </c>
      <c r="H26" s="245"/>
      <c r="I26" s="246">
        <f>ROUND(E26*H26,2)</f>
        <v>0</v>
      </c>
      <c r="J26" s="245"/>
      <c r="K26" s="246">
        <f>ROUND(E26*J26,2)</f>
        <v>0</v>
      </c>
      <c r="L26" s="246">
        <v>21</v>
      </c>
      <c r="M26" s="246">
        <f>G26*(1+L26/100)</f>
        <v>0</v>
      </c>
      <c r="N26" s="244">
        <v>0</v>
      </c>
      <c r="O26" s="244">
        <f>ROUND(E26*N26,2)</f>
        <v>0</v>
      </c>
      <c r="P26" s="244">
        <v>0</v>
      </c>
      <c r="Q26" s="244">
        <f>ROUND(E26*P26,2)</f>
        <v>0</v>
      </c>
      <c r="R26" s="246"/>
      <c r="S26" s="246" t="s">
        <v>136</v>
      </c>
      <c r="T26" s="247" t="s">
        <v>136</v>
      </c>
      <c r="U26" s="230">
        <v>6.7000000000000004E-2</v>
      </c>
      <c r="V26" s="230">
        <f>ROUND(E26*U26,2)</f>
        <v>0.59</v>
      </c>
      <c r="W26" s="230"/>
      <c r="X26" s="230" t="s">
        <v>137</v>
      </c>
      <c r="Y26" s="230" t="s">
        <v>138</v>
      </c>
      <c r="Z26" s="210"/>
      <c r="AA26" s="210"/>
      <c r="AB26" s="210"/>
      <c r="AC26" s="210"/>
      <c r="AD26" s="210"/>
      <c r="AE26" s="210"/>
      <c r="AF26" s="210"/>
      <c r="AG26" s="210" t="s">
        <v>139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57" t="s">
        <v>166</v>
      </c>
      <c r="D27" s="231"/>
      <c r="E27" s="232">
        <v>8.8000000000000007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141</v>
      </c>
      <c r="AH27" s="210">
        <v>5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1">
        <v>9</v>
      </c>
      <c r="B28" s="242" t="s">
        <v>167</v>
      </c>
      <c r="C28" s="256" t="s">
        <v>168</v>
      </c>
      <c r="D28" s="243" t="s">
        <v>144</v>
      </c>
      <c r="E28" s="244">
        <v>4.8463200000000004</v>
      </c>
      <c r="F28" s="245"/>
      <c r="G28" s="246">
        <f>ROUND(E28*F28,2)</f>
        <v>0</v>
      </c>
      <c r="H28" s="245"/>
      <c r="I28" s="246">
        <f>ROUND(E28*H28,2)</f>
        <v>0</v>
      </c>
      <c r="J28" s="245"/>
      <c r="K28" s="246">
        <f>ROUND(E28*J28,2)</f>
        <v>0</v>
      </c>
      <c r="L28" s="246">
        <v>21</v>
      </c>
      <c r="M28" s="246">
        <f>G28*(1+L28/100)</f>
        <v>0</v>
      </c>
      <c r="N28" s="244">
        <v>0</v>
      </c>
      <c r="O28" s="244">
        <f>ROUND(E28*N28,2)</f>
        <v>0</v>
      </c>
      <c r="P28" s="244">
        <v>0</v>
      </c>
      <c r="Q28" s="244">
        <f>ROUND(E28*P28,2)</f>
        <v>0</v>
      </c>
      <c r="R28" s="246"/>
      <c r="S28" s="246" t="s">
        <v>136</v>
      </c>
      <c r="T28" s="247" t="s">
        <v>136</v>
      </c>
      <c r="U28" s="230">
        <v>8.9999999999999993E-3</v>
      </c>
      <c r="V28" s="230">
        <f>ROUND(E28*U28,2)</f>
        <v>0.04</v>
      </c>
      <c r="W28" s="230"/>
      <c r="X28" s="230" t="s">
        <v>137</v>
      </c>
      <c r="Y28" s="230" t="s">
        <v>138</v>
      </c>
      <c r="Z28" s="210"/>
      <c r="AA28" s="210"/>
      <c r="AB28" s="210"/>
      <c r="AC28" s="210"/>
      <c r="AD28" s="210"/>
      <c r="AE28" s="210"/>
      <c r="AF28" s="210"/>
      <c r="AG28" s="210" t="s">
        <v>139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57" t="s">
        <v>162</v>
      </c>
      <c r="D29" s="231"/>
      <c r="E29" s="232">
        <v>4.8463200000000004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141</v>
      </c>
      <c r="AH29" s="210">
        <v>5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1">
        <v>10</v>
      </c>
      <c r="B30" s="242" t="s">
        <v>169</v>
      </c>
      <c r="C30" s="256" t="s">
        <v>170</v>
      </c>
      <c r="D30" s="243" t="s">
        <v>144</v>
      </c>
      <c r="E30" s="244">
        <v>23.87688</v>
      </c>
      <c r="F30" s="245"/>
      <c r="G30" s="246">
        <f>ROUND(E30*F30,2)</f>
        <v>0</v>
      </c>
      <c r="H30" s="245"/>
      <c r="I30" s="246">
        <f>ROUND(E30*H30,2)</f>
        <v>0</v>
      </c>
      <c r="J30" s="245"/>
      <c r="K30" s="246">
        <f>ROUND(E30*J30,2)</f>
        <v>0</v>
      </c>
      <c r="L30" s="246">
        <v>21</v>
      </c>
      <c r="M30" s="246">
        <f>G30*(1+L30/100)</f>
        <v>0</v>
      </c>
      <c r="N30" s="244">
        <v>0</v>
      </c>
      <c r="O30" s="244">
        <f>ROUND(E30*N30,2)</f>
        <v>0</v>
      </c>
      <c r="P30" s="244">
        <v>0</v>
      </c>
      <c r="Q30" s="244">
        <f>ROUND(E30*P30,2)</f>
        <v>0</v>
      </c>
      <c r="R30" s="246"/>
      <c r="S30" s="246" t="s">
        <v>136</v>
      </c>
      <c r="T30" s="247" t="s">
        <v>136</v>
      </c>
      <c r="U30" s="230">
        <v>0.20200000000000001</v>
      </c>
      <c r="V30" s="230">
        <f>ROUND(E30*U30,2)</f>
        <v>4.82</v>
      </c>
      <c r="W30" s="230"/>
      <c r="X30" s="230" t="s">
        <v>137</v>
      </c>
      <c r="Y30" s="230" t="s">
        <v>138</v>
      </c>
      <c r="Z30" s="210"/>
      <c r="AA30" s="210"/>
      <c r="AB30" s="210"/>
      <c r="AC30" s="210"/>
      <c r="AD30" s="210"/>
      <c r="AE30" s="210"/>
      <c r="AF30" s="210"/>
      <c r="AG30" s="210" t="s">
        <v>139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27"/>
      <c r="B31" s="228"/>
      <c r="C31" s="257" t="s">
        <v>155</v>
      </c>
      <c r="D31" s="231"/>
      <c r="E31" s="232">
        <v>28.723199999999999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141</v>
      </c>
      <c r="AH31" s="210">
        <v>5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57" t="s">
        <v>171</v>
      </c>
      <c r="D32" s="231"/>
      <c r="E32" s="232">
        <v>-4.8463200000000004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141</v>
      </c>
      <c r="AH32" s="210">
        <v>5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8">
        <v>11</v>
      </c>
      <c r="B33" s="249" t="s">
        <v>172</v>
      </c>
      <c r="C33" s="258" t="s">
        <v>173</v>
      </c>
      <c r="D33" s="250" t="s">
        <v>135</v>
      </c>
      <c r="E33" s="251">
        <v>88</v>
      </c>
      <c r="F33" s="252"/>
      <c r="G33" s="253">
        <f>ROUND(E33*F33,2)</f>
        <v>0</v>
      </c>
      <c r="H33" s="252"/>
      <c r="I33" s="253">
        <f>ROUND(E33*H33,2)</f>
        <v>0</v>
      </c>
      <c r="J33" s="252"/>
      <c r="K33" s="253">
        <f>ROUND(E33*J33,2)</f>
        <v>0</v>
      </c>
      <c r="L33" s="253">
        <v>21</v>
      </c>
      <c r="M33" s="253">
        <f>G33*(1+L33/100)</f>
        <v>0</v>
      </c>
      <c r="N33" s="251">
        <v>0</v>
      </c>
      <c r="O33" s="251">
        <f>ROUND(E33*N33,2)</f>
        <v>0</v>
      </c>
      <c r="P33" s="251">
        <v>0</v>
      </c>
      <c r="Q33" s="251">
        <f>ROUND(E33*P33,2)</f>
        <v>0</v>
      </c>
      <c r="R33" s="253"/>
      <c r="S33" s="253" t="s">
        <v>136</v>
      </c>
      <c r="T33" s="254" t="s">
        <v>136</v>
      </c>
      <c r="U33" s="230">
        <v>0.13</v>
      </c>
      <c r="V33" s="230">
        <f>ROUND(E33*U33,2)</f>
        <v>11.44</v>
      </c>
      <c r="W33" s="230"/>
      <c r="X33" s="230" t="s">
        <v>137</v>
      </c>
      <c r="Y33" s="230" t="s">
        <v>138</v>
      </c>
      <c r="Z33" s="210"/>
      <c r="AA33" s="210"/>
      <c r="AB33" s="210"/>
      <c r="AC33" s="210"/>
      <c r="AD33" s="210"/>
      <c r="AE33" s="210"/>
      <c r="AF33" s="210"/>
      <c r="AG33" s="210" t="s">
        <v>139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2.5" outlineLevel="1" x14ac:dyDescent="0.2">
      <c r="A34" s="241">
        <v>12</v>
      </c>
      <c r="B34" s="242" t="s">
        <v>174</v>
      </c>
      <c r="C34" s="256" t="s">
        <v>175</v>
      </c>
      <c r="D34" s="243" t="s">
        <v>144</v>
      </c>
      <c r="E34" s="244">
        <v>4.8463200000000004</v>
      </c>
      <c r="F34" s="245"/>
      <c r="G34" s="246">
        <f>ROUND(E34*F34,2)</f>
        <v>0</v>
      </c>
      <c r="H34" s="245"/>
      <c r="I34" s="246">
        <f>ROUND(E34*H34,2)</f>
        <v>0</v>
      </c>
      <c r="J34" s="245"/>
      <c r="K34" s="246">
        <f>ROUND(E34*J34,2)</f>
        <v>0</v>
      </c>
      <c r="L34" s="246">
        <v>21</v>
      </c>
      <c r="M34" s="246">
        <f>G34*(1+L34/100)</f>
        <v>0</v>
      </c>
      <c r="N34" s="244">
        <v>0</v>
      </c>
      <c r="O34" s="244">
        <f>ROUND(E34*N34,2)</f>
        <v>0</v>
      </c>
      <c r="P34" s="244">
        <v>0</v>
      </c>
      <c r="Q34" s="244">
        <f>ROUND(E34*P34,2)</f>
        <v>0</v>
      </c>
      <c r="R34" s="246"/>
      <c r="S34" s="246" t="s">
        <v>136</v>
      </c>
      <c r="T34" s="247" t="s">
        <v>136</v>
      </c>
      <c r="U34" s="230">
        <v>0</v>
      </c>
      <c r="V34" s="230">
        <f>ROUND(E34*U34,2)</f>
        <v>0</v>
      </c>
      <c r="W34" s="230"/>
      <c r="X34" s="230" t="s">
        <v>137</v>
      </c>
      <c r="Y34" s="230" t="s">
        <v>138</v>
      </c>
      <c r="Z34" s="210"/>
      <c r="AA34" s="210"/>
      <c r="AB34" s="210"/>
      <c r="AC34" s="210"/>
      <c r="AD34" s="210"/>
      <c r="AE34" s="210"/>
      <c r="AF34" s="210"/>
      <c r="AG34" s="210" t="s">
        <v>139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27"/>
      <c r="B35" s="228"/>
      <c r="C35" s="257" t="s">
        <v>162</v>
      </c>
      <c r="D35" s="231"/>
      <c r="E35" s="232">
        <v>4.8463200000000004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141</v>
      </c>
      <c r="AH35" s="210">
        <v>5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34" t="s">
        <v>131</v>
      </c>
      <c r="B36" s="235" t="s">
        <v>81</v>
      </c>
      <c r="C36" s="255" t="s">
        <v>82</v>
      </c>
      <c r="D36" s="236"/>
      <c r="E36" s="237"/>
      <c r="F36" s="238"/>
      <c r="G36" s="238">
        <f>SUMIF(AG37:AG46,"&lt;&gt;NOR",G37:G46)</f>
        <v>0</v>
      </c>
      <c r="H36" s="238"/>
      <c r="I36" s="238">
        <f>SUM(I37:I46)</f>
        <v>0</v>
      </c>
      <c r="J36" s="238"/>
      <c r="K36" s="238">
        <f>SUM(K37:K46)</f>
        <v>0</v>
      </c>
      <c r="L36" s="238"/>
      <c r="M36" s="238">
        <f>SUM(M37:M46)</f>
        <v>0</v>
      </c>
      <c r="N36" s="237"/>
      <c r="O36" s="237">
        <f>SUM(O37:O46)</f>
        <v>13.370000000000001</v>
      </c>
      <c r="P36" s="237"/>
      <c r="Q36" s="237">
        <f>SUM(Q37:Q46)</f>
        <v>0</v>
      </c>
      <c r="R36" s="238"/>
      <c r="S36" s="238"/>
      <c r="T36" s="239"/>
      <c r="U36" s="233"/>
      <c r="V36" s="233">
        <f>SUM(V37:V46)</f>
        <v>41.870000000000005</v>
      </c>
      <c r="W36" s="233"/>
      <c r="X36" s="233"/>
      <c r="Y36" s="233"/>
      <c r="AG36" t="s">
        <v>132</v>
      </c>
    </row>
    <row r="37" spans="1:60" outlineLevel="1" x14ac:dyDescent="0.2">
      <c r="A37" s="241">
        <v>13</v>
      </c>
      <c r="B37" s="242" t="s">
        <v>176</v>
      </c>
      <c r="C37" s="256" t="s">
        <v>177</v>
      </c>
      <c r="D37" s="243" t="s">
        <v>144</v>
      </c>
      <c r="E37" s="244">
        <v>4.8463200000000004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2.5249999999999999</v>
      </c>
      <c r="O37" s="244">
        <f>ROUND(E37*N37,2)</f>
        <v>12.24</v>
      </c>
      <c r="P37" s="244">
        <v>0</v>
      </c>
      <c r="Q37" s="244">
        <f>ROUND(E37*P37,2)</f>
        <v>0</v>
      </c>
      <c r="R37" s="246"/>
      <c r="S37" s="246" t="s">
        <v>136</v>
      </c>
      <c r="T37" s="247" t="s">
        <v>136</v>
      </c>
      <c r="U37" s="230">
        <v>0.47699999999999998</v>
      </c>
      <c r="V37" s="230">
        <f>ROUND(E37*U37,2)</f>
        <v>2.31</v>
      </c>
      <c r="W37" s="230"/>
      <c r="X37" s="230" t="s">
        <v>137</v>
      </c>
      <c r="Y37" s="230" t="s">
        <v>138</v>
      </c>
      <c r="Z37" s="210"/>
      <c r="AA37" s="210"/>
      <c r="AB37" s="210"/>
      <c r="AC37" s="210"/>
      <c r="AD37" s="210"/>
      <c r="AE37" s="210"/>
      <c r="AF37" s="210"/>
      <c r="AG37" s="210" t="s">
        <v>139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57" t="s">
        <v>178</v>
      </c>
      <c r="D38" s="231"/>
      <c r="E38" s="232">
        <v>3.0528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141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27"/>
      <c r="B39" s="228"/>
      <c r="C39" s="257" t="s">
        <v>179</v>
      </c>
      <c r="D39" s="231"/>
      <c r="E39" s="232">
        <v>1.79352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141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1">
        <v>14</v>
      </c>
      <c r="B40" s="242" t="s">
        <v>180</v>
      </c>
      <c r="C40" s="256" t="s">
        <v>181</v>
      </c>
      <c r="D40" s="243" t="s">
        <v>135</v>
      </c>
      <c r="E40" s="244">
        <v>28.874400000000001</v>
      </c>
      <c r="F40" s="245"/>
      <c r="G40" s="246">
        <f>ROUND(E40*F40,2)</f>
        <v>0</v>
      </c>
      <c r="H40" s="245"/>
      <c r="I40" s="246">
        <f>ROUND(E40*H40,2)</f>
        <v>0</v>
      </c>
      <c r="J40" s="245"/>
      <c r="K40" s="246">
        <f>ROUND(E40*J40,2)</f>
        <v>0</v>
      </c>
      <c r="L40" s="246">
        <v>21</v>
      </c>
      <c r="M40" s="246">
        <f>G40*(1+L40/100)</f>
        <v>0</v>
      </c>
      <c r="N40" s="244">
        <v>3.9190000000000003E-2</v>
      </c>
      <c r="O40" s="244">
        <f>ROUND(E40*N40,2)</f>
        <v>1.1299999999999999</v>
      </c>
      <c r="P40" s="244">
        <v>0</v>
      </c>
      <c r="Q40" s="244">
        <f>ROUND(E40*P40,2)</f>
        <v>0</v>
      </c>
      <c r="R40" s="246"/>
      <c r="S40" s="246" t="s">
        <v>136</v>
      </c>
      <c r="T40" s="247" t="s">
        <v>136</v>
      </c>
      <c r="U40" s="230">
        <v>1.05</v>
      </c>
      <c r="V40" s="230">
        <f>ROUND(E40*U40,2)</f>
        <v>30.32</v>
      </c>
      <c r="W40" s="230"/>
      <c r="X40" s="230" t="s">
        <v>137</v>
      </c>
      <c r="Y40" s="230" t="s">
        <v>138</v>
      </c>
      <c r="Z40" s="210"/>
      <c r="AA40" s="210"/>
      <c r="AB40" s="210"/>
      <c r="AC40" s="210"/>
      <c r="AD40" s="210"/>
      <c r="AE40" s="210"/>
      <c r="AF40" s="210"/>
      <c r="AG40" s="210" t="s">
        <v>139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27"/>
      <c r="B41" s="228"/>
      <c r="C41" s="257" t="s">
        <v>182</v>
      </c>
      <c r="D41" s="231"/>
      <c r="E41" s="232">
        <v>20.352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141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57" t="s">
        <v>183</v>
      </c>
      <c r="D42" s="231"/>
      <c r="E42" s="232">
        <v>8.5223999999999993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141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1">
        <v>15</v>
      </c>
      <c r="B43" s="242" t="s">
        <v>184</v>
      </c>
      <c r="C43" s="256" t="s">
        <v>185</v>
      </c>
      <c r="D43" s="243" t="s">
        <v>135</v>
      </c>
      <c r="E43" s="244">
        <v>28.874400000000001</v>
      </c>
      <c r="F43" s="245"/>
      <c r="G43" s="246">
        <f>ROUND(E43*F43,2)</f>
        <v>0</v>
      </c>
      <c r="H43" s="245"/>
      <c r="I43" s="246">
        <f>ROUND(E43*H43,2)</f>
        <v>0</v>
      </c>
      <c r="J43" s="245"/>
      <c r="K43" s="246">
        <f>ROUND(E43*J43,2)</f>
        <v>0</v>
      </c>
      <c r="L43" s="246">
        <v>21</v>
      </c>
      <c r="M43" s="246">
        <f>G43*(1+L43/100)</f>
        <v>0</v>
      </c>
      <c r="N43" s="244">
        <v>0</v>
      </c>
      <c r="O43" s="244">
        <f>ROUND(E43*N43,2)</f>
        <v>0</v>
      </c>
      <c r="P43" s="244">
        <v>0</v>
      </c>
      <c r="Q43" s="244">
        <f>ROUND(E43*P43,2)</f>
        <v>0</v>
      </c>
      <c r="R43" s="246"/>
      <c r="S43" s="246" t="s">
        <v>136</v>
      </c>
      <c r="T43" s="247" t="s">
        <v>136</v>
      </c>
      <c r="U43" s="230">
        <v>0.32</v>
      </c>
      <c r="V43" s="230">
        <f>ROUND(E43*U43,2)</f>
        <v>9.24</v>
      </c>
      <c r="W43" s="230"/>
      <c r="X43" s="230" t="s">
        <v>137</v>
      </c>
      <c r="Y43" s="230" t="s">
        <v>138</v>
      </c>
      <c r="Z43" s="210"/>
      <c r="AA43" s="210"/>
      <c r="AB43" s="210"/>
      <c r="AC43" s="210"/>
      <c r="AD43" s="210"/>
      <c r="AE43" s="210"/>
      <c r="AF43" s="210"/>
      <c r="AG43" s="210" t="s">
        <v>139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57" t="s">
        <v>186</v>
      </c>
      <c r="D44" s="231"/>
      <c r="E44" s="232">
        <v>28.874400000000001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141</v>
      </c>
      <c r="AH44" s="210">
        <v>5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1">
        <v>16</v>
      </c>
      <c r="B45" s="242" t="s">
        <v>187</v>
      </c>
      <c r="C45" s="256" t="s">
        <v>188</v>
      </c>
      <c r="D45" s="243" t="s">
        <v>135</v>
      </c>
      <c r="E45" s="244">
        <v>0.55200000000000005</v>
      </c>
      <c r="F45" s="245"/>
      <c r="G45" s="246">
        <f>ROUND(E45*F45,2)</f>
        <v>0</v>
      </c>
      <c r="H45" s="245"/>
      <c r="I45" s="246">
        <f>ROUND(E45*H45,2)</f>
        <v>0</v>
      </c>
      <c r="J45" s="245"/>
      <c r="K45" s="246">
        <f>ROUND(E45*J45,2)</f>
        <v>0</v>
      </c>
      <c r="L45" s="246">
        <v>21</v>
      </c>
      <c r="M45" s="246">
        <f>G45*(1+L45/100)</f>
        <v>0</v>
      </c>
      <c r="N45" s="244">
        <v>0</v>
      </c>
      <c r="O45" s="244">
        <f>ROUND(E45*N45,2)</f>
        <v>0</v>
      </c>
      <c r="P45" s="244">
        <v>0</v>
      </c>
      <c r="Q45" s="244">
        <f>ROUND(E45*P45,2)</f>
        <v>0</v>
      </c>
      <c r="R45" s="246"/>
      <c r="S45" s="246" t="s">
        <v>189</v>
      </c>
      <c r="T45" s="247" t="s">
        <v>190</v>
      </c>
      <c r="U45" s="230">
        <v>0</v>
      </c>
      <c r="V45" s="230">
        <f>ROUND(E45*U45,2)</f>
        <v>0</v>
      </c>
      <c r="W45" s="230"/>
      <c r="X45" s="230" t="s">
        <v>137</v>
      </c>
      <c r="Y45" s="230" t="s">
        <v>138</v>
      </c>
      <c r="Z45" s="210"/>
      <c r="AA45" s="210"/>
      <c r="AB45" s="210"/>
      <c r="AC45" s="210"/>
      <c r="AD45" s="210"/>
      <c r="AE45" s="210"/>
      <c r="AF45" s="210"/>
      <c r="AG45" s="210" t="s">
        <v>139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27"/>
      <c r="B46" s="228"/>
      <c r="C46" s="257" t="s">
        <v>191</v>
      </c>
      <c r="D46" s="231"/>
      <c r="E46" s="232">
        <v>0.55200000000000005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141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x14ac:dyDescent="0.2">
      <c r="A47" s="234" t="s">
        <v>131</v>
      </c>
      <c r="B47" s="235" t="s">
        <v>91</v>
      </c>
      <c r="C47" s="255" t="s">
        <v>92</v>
      </c>
      <c r="D47" s="236"/>
      <c r="E47" s="237"/>
      <c r="F47" s="238"/>
      <c r="G47" s="238">
        <f>SUMIF(AG48:AG51,"&lt;&gt;NOR",G48:G51)</f>
        <v>0</v>
      </c>
      <c r="H47" s="238"/>
      <c r="I47" s="238">
        <f>SUM(I48:I51)</f>
        <v>0</v>
      </c>
      <c r="J47" s="238"/>
      <c r="K47" s="238">
        <f>SUM(K48:K51)</f>
        <v>0</v>
      </c>
      <c r="L47" s="238"/>
      <c r="M47" s="238">
        <f>SUM(M48:M51)</f>
        <v>0</v>
      </c>
      <c r="N47" s="237"/>
      <c r="O47" s="237">
        <f>SUM(O48:O51)</f>
        <v>0</v>
      </c>
      <c r="P47" s="237"/>
      <c r="Q47" s="237">
        <f>SUM(Q48:Q51)</f>
        <v>0</v>
      </c>
      <c r="R47" s="238"/>
      <c r="S47" s="238"/>
      <c r="T47" s="239"/>
      <c r="U47" s="233"/>
      <c r="V47" s="233">
        <f>SUM(V48:V51)</f>
        <v>1.3</v>
      </c>
      <c r="W47" s="233"/>
      <c r="X47" s="233"/>
      <c r="Y47" s="233"/>
      <c r="AG47" t="s">
        <v>132</v>
      </c>
    </row>
    <row r="48" spans="1:60" outlineLevel="1" x14ac:dyDescent="0.2">
      <c r="A48" s="241">
        <v>17</v>
      </c>
      <c r="B48" s="242" t="s">
        <v>192</v>
      </c>
      <c r="C48" s="256" t="s">
        <v>193</v>
      </c>
      <c r="D48" s="243" t="s">
        <v>194</v>
      </c>
      <c r="E48" s="244">
        <v>13.368550000000001</v>
      </c>
      <c r="F48" s="245"/>
      <c r="G48" s="246">
        <f>ROUND(E48*F48,2)</f>
        <v>0</v>
      </c>
      <c r="H48" s="245"/>
      <c r="I48" s="246">
        <f>ROUND(E48*H48,2)</f>
        <v>0</v>
      </c>
      <c r="J48" s="245"/>
      <c r="K48" s="246">
        <f>ROUND(E48*J48,2)</f>
        <v>0</v>
      </c>
      <c r="L48" s="246">
        <v>21</v>
      </c>
      <c r="M48" s="246">
        <f>G48*(1+L48/100)</f>
        <v>0</v>
      </c>
      <c r="N48" s="244">
        <v>0</v>
      </c>
      <c r="O48" s="244">
        <f>ROUND(E48*N48,2)</f>
        <v>0</v>
      </c>
      <c r="P48" s="244">
        <v>0</v>
      </c>
      <c r="Q48" s="244">
        <f>ROUND(E48*P48,2)</f>
        <v>0</v>
      </c>
      <c r="R48" s="246"/>
      <c r="S48" s="246" t="s">
        <v>136</v>
      </c>
      <c r="T48" s="247" t="s">
        <v>136</v>
      </c>
      <c r="U48" s="230">
        <v>9.7000000000000003E-2</v>
      </c>
      <c r="V48" s="230">
        <f>ROUND(E48*U48,2)</f>
        <v>1.3</v>
      </c>
      <c r="W48" s="230"/>
      <c r="X48" s="230" t="s">
        <v>195</v>
      </c>
      <c r="Y48" s="230" t="s">
        <v>138</v>
      </c>
      <c r="Z48" s="210"/>
      <c r="AA48" s="210"/>
      <c r="AB48" s="210"/>
      <c r="AC48" s="210"/>
      <c r="AD48" s="210"/>
      <c r="AE48" s="210"/>
      <c r="AF48" s="210"/>
      <c r="AG48" s="210" t="s">
        <v>196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7" t="s">
        <v>197</v>
      </c>
      <c r="D49" s="231"/>
      <c r="E49" s="232"/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141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57" t="s">
        <v>198</v>
      </c>
      <c r="D50" s="231"/>
      <c r="E50" s="232"/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141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27"/>
      <c r="B51" s="228"/>
      <c r="C51" s="257" t="s">
        <v>199</v>
      </c>
      <c r="D51" s="231"/>
      <c r="E51" s="232">
        <v>13.368550000000001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141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x14ac:dyDescent="0.2">
      <c r="A52" s="234" t="s">
        <v>131</v>
      </c>
      <c r="B52" s="235" t="s">
        <v>95</v>
      </c>
      <c r="C52" s="255" t="s">
        <v>96</v>
      </c>
      <c r="D52" s="236"/>
      <c r="E52" s="237"/>
      <c r="F52" s="238"/>
      <c r="G52" s="238">
        <f>SUMIF(AG53:AG54,"&lt;&gt;NOR",G53:G54)</f>
        <v>0</v>
      </c>
      <c r="H52" s="238"/>
      <c r="I52" s="238">
        <f>SUM(I53:I54)</f>
        <v>0</v>
      </c>
      <c r="J52" s="238"/>
      <c r="K52" s="238">
        <f>SUM(K53:K54)</f>
        <v>0</v>
      </c>
      <c r="L52" s="238"/>
      <c r="M52" s="238">
        <f>SUM(M53:M54)</f>
        <v>0</v>
      </c>
      <c r="N52" s="237"/>
      <c r="O52" s="237">
        <f>SUM(O53:O54)</f>
        <v>0</v>
      </c>
      <c r="P52" s="237"/>
      <c r="Q52" s="237">
        <f>SUM(Q53:Q54)</f>
        <v>0</v>
      </c>
      <c r="R52" s="238"/>
      <c r="S52" s="238"/>
      <c r="T52" s="239"/>
      <c r="U52" s="233"/>
      <c r="V52" s="233">
        <f>SUM(V53:V54)</f>
        <v>0</v>
      </c>
      <c r="W52" s="233"/>
      <c r="X52" s="233"/>
      <c r="Y52" s="233"/>
      <c r="AG52" t="s">
        <v>132</v>
      </c>
    </row>
    <row r="53" spans="1:60" ht="22.5" outlineLevel="1" x14ac:dyDescent="0.2">
      <c r="A53" s="241">
        <v>18</v>
      </c>
      <c r="B53" s="242" t="s">
        <v>200</v>
      </c>
      <c r="C53" s="256" t="s">
        <v>201</v>
      </c>
      <c r="D53" s="243" t="s">
        <v>202</v>
      </c>
      <c r="E53" s="244">
        <v>2</v>
      </c>
      <c r="F53" s="245"/>
      <c r="G53" s="246">
        <f>ROUND(E53*F53,2)</f>
        <v>0</v>
      </c>
      <c r="H53" s="245"/>
      <c r="I53" s="246">
        <f>ROUND(E53*H53,2)</f>
        <v>0</v>
      </c>
      <c r="J53" s="245"/>
      <c r="K53" s="246">
        <f>ROUND(E53*J53,2)</f>
        <v>0</v>
      </c>
      <c r="L53" s="246">
        <v>21</v>
      </c>
      <c r="M53" s="246">
        <f>G53*(1+L53/100)</f>
        <v>0</v>
      </c>
      <c r="N53" s="244">
        <v>0</v>
      </c>
      <c r="O53" s="244">
        <f>ROUND(E53*N53,2)</f>
        <v>0</v>
      </c>
      <c r="P53" s="244">
        <v>0</v>
      </c>
      <c r="Q53" s="244">
        <f>ROUND(E53*P53,2)</f>
        <v>0</v>
      </c>
      <c r="R53" s="246"/>
      <c r="S53" s="246" t="s">
        <v>189</v>
      </c>
      <c r="T53" s="247" t="s">
        <v>190</v>
      </c>
      <c r="U53" s="230">
        <v>0</v>
      </c>
      <c r="V53" s="230">
        <f>ROUND(E53*U53,2)</f>
        <v>0</v>
      </c>
      <c r="W53" s="230"/>
      <c r="X53" s="230" t="s">
        <v>137</v>
      </c>
      <c r="Y53" s="230" t="s">
        <v>138</v>
      </c>
      <c r="Z53" s="210"/>
      <c r="AA53" s="210"/>
      <c r="AB53" s="210"/>
      <c r="AC53" s="210"/>
      <c r="AD53" s="210"/>
      <c r="AE53" s="210"/>
      <c r="AF53" s="210"/>
      <c r="AG53" s="210" t="s">
        <v>139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27"/>
      <c r="B54" s="228"/>
      <c r="C54" s="257" t="s">
        <v>203</v>
      </c>
      <c r="D54" s="231"/>
      <c r="E54" s="232">
        <v>2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141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x14ac:dyDescent="0.2">
      <c r="A55" s="3"/>
      <c r="B55" s="4"/>
      <c r="C55" s="259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AE55">
        <v>12</v>
      </c>
      <c r="AF55">
        <v>21</v>
      </c>
      <c r="AG55" t="s">
        <v>117</v>
      </c>
    </row>
    <row r="56" spans="1:60" x14ac:dyDescent="0.2">
      <c r="A56" s="213"/>
      <c r="B56" s="214" t="s">
        <v>31</v>
      </c>
      <c r="C56" s="260"/>
      <c r="D56" s="215"/>
      <c r="E56" s="216"/>
      <c r="F56" s="216"/>
      <c r="G56" s="240">
        <f>G8+G36+G47+G52</f>
        <v>0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E56">
        <f>SUMIF(L7:L54,AE55,G7:G54)</f>
        <v>0</v>
      </c>
      <c r="AF56">
        <f>SUMIF(L7:L54,AF55,G7:G54)</f>
        <v>0</v>
      </c>
      <c r="AG56" t="s">
        <v>204</v>
      </c>
    </row>
    <row r="57" spans="1:60" x14ac:dyDescent="0.2">
      <c r="A57" s="3"/>
      <c r="B57" s="4"/>
      <c r="C57" s="259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 x14ac:dyDescent="0.2">
      <c r="A58" s="3"/>
      <c r="B58" s="4"/>
      <c r="C58" s="259"/>
      <c r="D58" s="6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">
      <c r="A59" s="217" t="s">
        <v>205</v>
      </c>
      <c r="B59" s="217"/>
      <c r="C59" s="261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218"/>
      <c r="B60" s="219"/>
      <c r="C60" s="262"/>
      <c r="D60" s="219"/>
      <c r="E60" s="219"/>
      <c r="F60" s="219"/>
      <c r="G60" s="220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AG60" t="s">
        <v>206</v>
      </c>
    </row>
    <row r="61" spans="1:60" x14ac:dyDescent="0.2">
      <c r="A61" s="221"/>
      <c r="B61" s="222"/>
      <c r="C61" s="263"/>
      <c r="D61" s="222"/>
      <c r="E61" s="222"/>
      <c r="F61" s="222"/>
      <c r="G61" s="22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221"/>
      <c r="B62" s="222"/>
      <c r="C62" s="263"/>
      <c r="D62" s="222"/>
      <c r="E62" s="222"/>
      <c r="F62" s="222"/>
      <c r="G62" s="22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221"/>
      <c r="B63" s="222"/>
      <c r="C63" s="263"/>
      <c r="D63" s="222"/>
      <c r="E63" s="222"/>
      <c r="F63" s="222"/>
      <c r="G63" s="22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A64" s="224"/>
      <c r="B64" s="225"/>
      <c r="C64" s="264"/>
      <c r="D64" s="225"/>
      <c r="E64" s="225"/>
      <c r="F64" s="225"/>
      <c r="G64" s="226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33" x14ac:dyDescent="0.2">
      <c r="A65" s="3"/>
      <c r="B65" s="4"/>
      <c r="C65" s="259"/>
      <c r="D65" s="6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33" x14ac:dyDescent="0.2">
      <c r="C66" s="265"/>
      <c r="D66" s="10"/>
      <c r="AG66" t="s">
        <v>207</v>
      </c>
    </row>
    <row r="67" spans="1:33" x14ac:dyDescent="0.2">
      <c r="D67" s="10"/>
    </row>
    <row r="68" spans="1:33" x14ac:dyDescent="0.2">
      <c r="D68" s="10"/>
    </row>
    <row r="69" spans="1:33" x14ac:dyDescent="0.2">
      <c r="D69" s="10"/>
    </row>
    <row r="70" spans="1:33" x14ac:dyDescent="0.2">
      <c r="D70" s="10"/>
    </row>
    <row r="71" spans="1:33" x14ac:dyDescent="0.2">
      <c r="D71" s="10"/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AxGy3lcQOwZ+bKmHZj9skEybV93IltalDaFdh2gReMhqput1QL3xaV7zd9+SQd3j3NV9y7BzceODgmXIcaD57w==" saltValue="DNCyFwxlh4umCRhJMu1F/g==" spinCount="100000" sheet="1" formatRows="0"/>
  <mergeCells count="6">
    <mergeCell ref="A1:G1"/>
    <mergeCell ref="C2:G2"/>
    <mergeCell ref="C3:G3"/>
    <mergeCell ref="C4:G4"/>
    <mergeCell ref="A59:C59"/>
    <mergeCell ref="A60:G64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1D6E4-BBC9-44FB-894E-DE679A9BEEB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105</v>
      </c>
    </row>
    <row r="2" spans="1:60" ht="24.95" customHeight="1" x14ac:dyDescent="0.2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106</v>
      </c>
    </row>
    <row r="3" spans="1:60" ht="24.95" customHeight="1" x14ac:dyDescent="0.2">
      <c r="A3" s="196" t="s">
        <v>9</v>
      </c>
      <c r="B3" s="48" t="s">
        <v>61</v>
      </c>
      <c r="C3" s="199" t="s">
        <v>62</v>
      </c>
      <c r="D3" s="197"/>
      <c r="E3" s="197"/>
      <c r="F3" s="197"/>
      <c r="G3" s="198"/>
      <c r="AC3" s="174" t="s">
        <v>106</v>
      </c>
      <c r="AG3" t="s">
        <v>107</v>
      </c>
    </row>
    <row r="4" spans="1:60" ht="24.95" customHeight="1" x14ac:dyDescent="0.2">
      <c r="A4" s="200" t="s">
        <v>10</v>
      </c>
      <c r="B4" s="201" t="s">
        <v>63</v>
      </c>
      <c r="C4" s="202" t="s">
        <v>64</v>
      </c>
      <c r="D4" s="203"/>
      <c r="E4" s="203"/>
      <c r="F4" s="203"/>
      <c r="G4" s="204"/>
      <c r="AG4" t="s">
        <v>108</v>
      </c>
    </row>
    <row r="5" spans="1:60" x14ac:dyDescent="0.2">
      <c r="D5" s="10"/>
    </row>
    <row r="6" spans="1:60" ht="38.25" x14ac:dyDescent="0.2">
      <c r="A6" s="206" t="s">
        <v>109</v>
      </c>
      <c r="B6" s="208" t="s">
        <v>110</v>
      </c>
      <c r="C6" s="208" t="s">
        <v>111</v>
      </c>
      <c r="D6" s="207" t="s">
        <v>112</v>
      </c>
      <c r="E6" s="206" t="s">
        <v>113</v>
      </c>
      <c r="F6" s="205" t="s">
        <v>114</v>
      </c>
      <c r="G6" s="206" t="s">
        <v>31</v>
      </c>
      <c r="H6" s="209" t="s">
        <v>32</v>
      </c>
      <c r="I6" s="209" t="s">
        <v>115</v>
      </c>
      <c r="J6" s="209" t="s">
        <v>33</v>
      </c>
      <c r="K6" s="209" t="s">
        <v>116</v>
      </c>
      <c r="L6" s="209" t="s">
        <v>117</v>
      </c>
      <c r="M6" s="209" t="s">
        <v>118</v>
      </c>
      <c r="N6" s="209" t="s">
        <v>119</v>
      </c>
      <c r="O6" s="209" t="s">
        <v>120</v>
      </c>
      <c r="P6" s="209" t="s">
        <v>121</v>
      </c>
      <c r="Q6" s="209" t="s">
        <v>122</v>
      </c>
      <c r="R6" s="209" t="s">
        <v>123</v>
      </c>
      <c r="S6" s="209" t="s">
        <v>124</v>
      </c>
      <c r="T6" s="209" t="s">
        <v>125</v>
      </c>
      <c r="U6" s="209" t="s">
        <v>126</v>
      </c>
      <c r="V6" s="209" t="s">
        <v>127</v>
      </c>
      <c r="W6" s="209" t="s">
        <v>128</v>
      </c>
      <c r="X6" s="209" t="s">
        <v>129</v>
      </c>
      <c r="Y6" s="209" t="s">
        <v>130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131</v>
      </c>
      <c r="B8" s="235" t="s">
        <v>103</v>
      </c>
      <c r="C8" s="255" t="s">
        <v>29</v>
      </c>
      <c r="D8" s="236"/>
      <c r="E8" s="237"/>
      <c r="F8" s="238"/>
      <c r="G8" s="238">
        <f>SUMIF(AG9:AG28,"&lt;&gt;NOR",G9:G28)</f>
        <v>0</v>
      </c>
      <c r="H8" s="238"/>
      <c r="I8" s="238">
        <f>SUM(I9:I28)</f>
        <v>0</v>
      </c>
      <c r="J8" s="238"/>
      <c r="K8" s="238">
        <f>SUM(K9:K28)</f>
        <v>0</v>
      </c>
      <c r="L8" s="238"/>
      <c r="M8" s="238">
        <f>SUM(M9:M28)</f>
        <v>0</v>
      </c>
      <c r="N8" s="237"/>
      <c r="O8" s="237">
        <f>SUM(O9:O28)</f>
        <v>0</v>
      </c>
      <c r="P8" s="237"/>
      <c r="Q8" s="237">
        <f>SUM(Q9:Q28)</f>
        <v>0</v>
      </c>
      <c r="R8" s="238"/>
      <c r="S8" s="238"/>
      <c r="T8" s="239"/>
      <c r="U8" s="233"/>
      <c r="V8" s="233">
        <f>SUM(V9:V28)</f>
        <v>0</v>
      </c>
      <c r="W8" s="233"/>
      <c r="X8" s="233"/>
      <c r="Y8" s="233"/>
      <c r="AG8" t="s">
        <v>132</v>
      </c>
    </row>
    <row r="9" spans="1:60" ht="22.5" outlineLevel="1" x14ac:dyDescent="0.2">
      <c r="A9" s="241">
        <v>1</v>
      </c>
      <c r="B9" s="242" t="s">
        <v>208</v>
      </c>
      <c r="C9" s="256" t="s">
        <v>209</v>
      </c>
      <c r="D9" s="243" t="s">
        <v>210</v>
      </c>
      <c r="E9" s="244">
        <v>1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189</v>
      </c>
      <c r="T9" s="247" t="s">
        <v>190</v>
      </c>
      <c r="U9" s="230">
        <v>0</v>
      </c>
      <c r="V9" s="230">
        <f>ROUND(E9*U9,2)</f>
        <v>0</v>
      </c>
      <c r="W9" s="230"/>
      <c r="X9" s="230" t="s">
        <v>137</v>
      </c>
      <c r="Y9" s="230" t="s">
        <v>138</v>
      </c>
      <c r="Z9" s="210"/>
      <c r="AA9" s="210"/>
      <c r="AB9" s="210"/>
      <c r="AC9" s="210"/>
      <c r="AD9" s="210"/>
      <c r="AE9" s="210"/>
      <c r="AF9" s="210"/>
      <c r="AG9" s="210" t="s">
        <v>139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33.75" outlineLevel="2" x14ac:dyDescent="0.2">
      <c r="A10" s="227"/>
      <c r="B10" s="228"/>
      <c r="C10" s="269" t="s">
        <v>211</v>
      </c>
      <c r="D10" s="267"/>
      <c r="E10" s="267"/>
      <c r="F10" s="267"/>
      <c r="G10" s="267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212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66" t="str">
        <f>C10</f>
        <v>Uvedení všech povrchů dotčených stavbou do původního stavu (komunikace, chodníky zeleň, příkopy, propustky), včetně opravy, údržby a průběžného čištění, kropení komunikací užívaných v průběhu stavby</v>
      </c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48">
        <v>2</v>
      </c>
      <c r="B11" s="249" t="s">
        <v>213</v>
      </c>
      <c r="C11" s="258" t="s">
        <v>214</v>
      </c>
      <c r="D11" s="250" t="s">
        <v>210</v>
      </c>
      <c r="E11" s="251">
        <v>1</v>
      </c>
      <c r="F11" s="252"/>
      <c r="G11" s="253">
        <f>ROUND(E11*F11,2)</f>
        <v>0</v>
      </c>
      <c r="H11" s="252"/>
      <c r="I11" s="253">
        <f>ROUND(E11*H11,2)</f>
        <v>0</v>
      </c>
      <c r="J11" s="252"/>
      <c r="K11" s="253">
        <f>ROUND(E11*J11,2)</f>
        <v>0</v>
      </c>
      <c r="L11" s="253">
        <v>21</v>
      </c>
      <c r="M11" s="253">
        <f>G11*(1+L11/100)</f>
        <v>0</v>
      </c>
      <c r="N11" s="251">
        <v>0</v>
      </c>
      <c r="O11" s="251">
        <f>ROUND(E11*N11,2)</f>
        <v>0</v>
      </c>
      <c r="P11" s="251">
        <v>0</v>
      </c>
      <c r="Q11" s="251">
        <f>ROUND(E11*P11,2)</f>
        <v>0</v>
      </c>
      <c r="R11" s="253"/>
      <c r="S11" s="253" t="s">
        <v>189</v>
      </c>
      <c r="T11" s="254" t="s">
        <v>190</v>
      </c>
      <c r="U11" s="230">
        <v>0</v>
      </c>
      <c r="V11" s="230">
        <f>ROUND(E11*U11,2)</f>
        <v>0</v>
      </c>
      <c r="W11" s="230"/>
      <c r="X11" s="230" t="s">
        <v>137</v>
      </c>
      <c r="Y11" s="230" t="s">
        <v>138</v>
      </c>
      <c r="Z11" s="210"/>
      <c r="AA11" s="210"/>
      <c r="AB11" s="210"/>
      <c r="AC11" s="210"/>
      <c r="AD11" s="210"/>
      <c r="AE11" s="210"/>
      <c r="AF11" s="210"/>
      <c r="AG11" s="210" t="s">
        <v>139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8">
        <v>3</v>
      </c>
      <c r="B12" s="249" t="s">
        <v>215</v>
      </c>
      <c r="C12" s="258" t="s">
        <v>216</v>
      </c>
      <c r="D12" s="250" t="s">
        <v>217</v>
      </c>
      <c r="E12" s="251">
        <v>1</v>
      </c>
      <c r="F12" s="252"/>
      <c r="G12" s="253">
        <f>ROUND(E12*F12,2)</f>
        <v>0</v>
      </c>
      <c r="H12" s="252"/>
      <c r="I12" s="253">
        <f>ROUND(E12*H12,2)</f>
        <v>0</v>
      </c>
      <c r="J12" s="252"/>
      <c r="K12" s="253">
        <f>ROUND(E12*J12,2)</f>
        <v>0</v>
      </c>
      <c r="L12" s="253">
        <v>21</v>
      </c>
      <c r="M12" s="253">
        <f>G12*(1+L12/100)</f>
        <v>0</v>
      </c>
      <c r="N12" s="251">
        <v>0</v>
      </c>
      <c r="O12" s="251">
        <f>ROUND(E12*N12,2)</f>
        <v>0</v>
      </c>
      <c r="P12" s="251">
        <v>0</v>
      </c>
      <c r="Q12" s="251">
        <f>ROUND(E12*P12,2)</f>
        <v>0</v>
      </c>
      <c r="R12" s="253"/>
      <c r="S12" s="253" t="s">
        <v>136</v>
      </c>
      <c r="T12" s="254" t="s">
        <v>190</v>
      </c>
      <c r="U12" s="230">
        <v>0</v>
      </c>
      <c r="V12" s="230">
        <f>ROUND(E12*U12,2)</f>
        <v>0</v>
      </c>
      <c r="W12" s="230"/>
      <c r="X12" s="230" t="s">
        <v>64</v>
      </c>
      <c r="Y12" s="230" t="s">
        <v>138</v>
      </c>
      <c r="Z12" s="210"/>
      <c r="AA12" s="210"/>
      <c r="AB12" s="210"/>
      <c r="AC12" s="210"/>
      <c r="AD12" s="210"/>
      <c r="AE12" s="210"/>
      <c r="AF12" s="210"/>
      <c r="AG12" s="210" t="s">
        <v>218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1">
        <v>4</v>
      </c>
      <c r="B13" s="242" t="s">
        <v>219</v>
      </c>
      <c r="C13" s="256" t="s">
        <v>220</v>
      </c>
      <c r="D13" s="243" t="s">
        <v>217</v>
      </c>
      <c r="E13" s="244">
        <v>1</v>
      </c>
      <c r="F13" s="245"/>
      <c r="G13" s="246">
        <f>ROUND(E13*F13,2)</f>
        <v>0</v>
      </c>
      <c r="H13" s="245"/>
      <c r="I13" s="246">
        <f>ROUND(E13*H13,2)</f>
        <v>0</v>
      </c>
      <c r="J13" s="245"/>
      <c r="K13" s="246">
        <f>ROUND(E13*J13,2)</f>
        <v>0</v>
      </c>
      <c r="L13" s="246">
        <v>21</v>
      </c>
      <c r="M13" s="246">
        <f>G13*(1+L13/100)</f>
        <v>0</v>
      </c>
      <c r="N13" s="244">
        <v>0</v>
      </c>
      <c r="O13" s="244">
        <f>ROUND(E13*N13,2)</f>
        <v>0</v>
      </c>
      <c r="P13" s="244">
        <v>0</v>
      </c>
      <c r="Q13" s="244">
        <f>ROUND(E13*P13,2)</f>
        <v>0</v>
      </c>
      <c r="R13" s="246"/>
      <c r="S13" s="246" t="s">
        <v>136</v>
      </c>
      <c r="T13" s="247" t="s">
        <v>190</v>
      </c>
      <c r="U13" s="230">
        <v>0</v>
      </c>
      <c r="V13" s="230">
        <f>ROUND(E13*U13,2)</f>
        <v>0</v>
      </c>
      <c r="W13" s="230"/>
      <c r="X13" s="230" t="s">
        <v>64</v>
      </c>
      <c r="Y13" s="230" t="s">
        <v>138</v>
      </c>
      <c r="Z13" s="210"/>
      <c r="AA13" s="210"/>
      <c r="AB13" s="210"/>
      <c r="AC13" s="210"/>
      <c r="AD13" s="210"/>
      <c r="AE13" s="210"/>
      <c r="AF13" s="210"/>
      <c r="AG13" s="210" t="s">
        <v>218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45" outlineLevel="2" x14ac:dyDescent="0.2">
      <c r="A14" s="227"/>
      <c r="B14" s="228"/>
      <c r="C14" s="269" t="s">
        <v>221</v>
      </c>
      <c r="D14" s="267"/>
      <c r="E14" s="267"/>
      <c r="F14" s="267"/>
      <c r="G14" s="267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212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66" t="str">
        <f>C14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1">
        <v>5</v>
      </c>
      <c r="B15" s="242" t="s">
        <v>222</v>
      </c>
      <c r="C15" s="256" t="s">
        <v>223</v>
      </c>
      <c r="D15" s="243" t="s">
        <v>217</v>
      </c>
      <c r="E15" s="244">
        <v>1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0</v>
      </c>
      <c r="O15" s="244">
        <f>ROUND(E15*N15,2)</f>
        <v>0</v>
      </c>
      <c r="P15" s="244">
        <v>0</v>
      </c>
      <c r="Q15" s="244">
        <f>ROUND(E15*P15,2)</f>
        <v>0</v>
      </c>
      <c r="R15" s="246"/>
      <c r="S15" s="246" t="s">
        <v>136</v>
      </c>
      <c r="T15" s="247" t="s">
        <v>190</v>
      </c>
      <c r="U15" s="230">
        <v>0</v>
      </c>
      <c r="V15" s="230">
        <f>ROUND(E15*U15,2)</f>
        <v>0</v>
      </c>
      <c r="W15" s="230"/>
      <c r="X15" s="230" t="s">
        <v>64</v>
      </c>
      <c r="Y15" s="230" t="s">
        <v>138</v>
      </c>
      <c r="Z15" s="210"/>
      <c r="AA15" s="210"/>
      <c r="AB15" s="210"/>
      <c r="AC15" s="210"/>
      <c r="AD15" s="210"/>
      <c r="AE15" s="210"/>
      <c r="AF15" s="210"/>
      <c r="AG15" s="210" t="s">
        <v>218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69" t="s">
        <v>241</v>
      </c>
      <c r="D16" s="267"/>
      <c r="E16" s="267"/>
      <c r="F16" s="267"/>
      <c r="G16" s="267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212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3" x14ac:dyDescent="0.2">
      <c r="A17" s="227"/>
      <c r="B17" s="228"/>
      <c r="C17" s="270" t="s">
        <v>224</v>
      </c>
      <c r="D17" s="268"/>
      <c r="E17" s="268"/>
      <c r="F17" s="268"/>
      <c r="G17" s="268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212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66" t="str">
        <f>C17</f>
        <v>Vyhotovení protokolu o vytyčení stavby se seznamem souřadnic vytyčených bodů a jejich polohopisnými (S-JTSK) a výškopisnými (Bpv) hodnotami.</v>
      </c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1">
        <v>6</v>
      </c>
      <c r="B18" s="242" t="s">
        <v>225</v>
      </c>
      <c r="C18" s="256" t="s">
        <v>226</v>
      </c>
      <c r="D18" s="243" t="s">
        <v>217</v>
      </c>
      <c r="E18" s="244">
        <v>1</v>
      </c>
      <c r="F18" s="245"/>
      <c r="G18" s="246">
        <f>ROUND(E18*F18,2)</f>
        <v>0</v>
      </c>
      <c r="H18" s="245"/>
      <c r="I18" s="246">
        <f>ROUND(E18*H18,2)</f>
        <v>0</v>
      </c>
      <c r="J18" s="245"/>
      <c r="K18" s="246">
        <f>ROUND(E18*J18,2)</f>
        <v>0</v>
      </c>
      <c r="L18" s="246">
        <v>21</v>
      </c>
      <c r="M18" s="246">
        <f>G18*(1+L18/100)</f>
        <v>0</v>
      </c>
      <c r="N18" s="244">
        <v>0</v>
      </c>
      <c r="O18" s="244">
        <f>ROUND(E18*N18,2)</f>
        <v>0</v>
      </c>
      <c r="P18" s="244">
        <v>0</v>
      </c>
      <c r="Q18" s="244">
        <f>ROUND(E18*P18,2)</f>
        <v>0</v>
      </c>
      <c r="R18" s="246"/>
      <c r="S18" s="246" t="s">
        <v>136</v>
      </c>
      <c r="T18" s="247" t="s">
        <v>190</v>
      </c>
      <c r="U18" s="230">
        <v>0</v>
      </c>
      <c r="V18" s="230">
        <f>ROUND(E18*U18,2)</f>
        <v>0</v>
      </c>
      <c r="W18" s="230"/>
      <c r="X18" s="230" t="s">
        <v>64</v>
      </c>
      <c r="Y18" s="230" t="s">
        <v>138</v>
      </c>
      <c r="Z18" s="210"/>
      <c r="AA18" s="210"/>
      <c r="AB18" s="210"/>
      <c r="AC18" s="210"/>
      <c r="AD18" s="210"/>
      <c r="AE18" s="210"/>
      <c r="AF18" s="210"/>
      <c r="AG18" s="210" t="s">
        <v>218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2" x14ac:dyDescent="0.2">
      <c r="A19" s="227"/>
      <c r="B19" s="228"/>
      <c r="C19" s="269" t="s">
        <v>227</v>
      </c>
      <c r="D19" s="267"/>
      <c r="E19" s="267"/>
      <c r="F19" s="267"/>
      <c r="G19" s="267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212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66" t="str">
        <f>C19</f>
        <v>Zaměření a vytýčení stávajících inženýrských sítí v místě stavby z hlediska jejich ochrany při provádění stavby.</v>
      </c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8">
        <v>7</v>
      </c>
      <c r="B20" s="249" t="s">
        <v>228</v>
      </c>
      <c r="C20" s="258" t="s">
        <v>229</v>
      </c>
      <c r="D20" s="250" t="s">
        <v>217</v>
      </c>
      <c r="E20" s="251">
        <v>1</v>
      </c>
      <c r="F20" s="252"/>
      <c r="G20" s="253">
        <f>ROUND(E20*F20,2)</f>
        <v>0</v>
      </c>
      <c r="H20" s="252"/>
      <c r="I20" s="253">
        <f>ROUND(E20*H20,2)</f>
        <v>0</v>
      </c>
      <c r="J20" s="252"/>
      <c r="K20" s="253">
        <f>ROUND(E20*J20,2)</f>
        <v>0</v>
      </c>
      <c r="L20" s="253">
        <v>21</v>
      </c>
      <c r="M20" s="253">
        <f>G20*(1+L20/100)</f>
        <v>0</v>
      </c>
      <c r="N20" s="251">
        <v>0</v>
      </c>
      <c r="O20" s="251">
        <f>ROUND(E20*N20,2)</f>
        <v>0</v>
      </c>
      <c r="P20" s="251">
        <v>0</v>
      </c>
      <c r="Q20" s="251">
        <f>ROUND(E20*P20,2)</f>
        <v>0</v>
      </c>
      <c r="R20" s="253"/>
      <c r="S20" s="253" t="s">
        <v>136</v>
      </c>
      <c r="T20" s="254" t="s">
        <v>190</v>
      </c>
      <c r="U20" s="230">
        <v>0</v>
      </c>
      <c r="V20" s="230">
        <f>ROUND(E20*U20,2)</f>
        <v>0</v>
      </c>
      <c r="W20" s="230"/>
      <c r="X20" s="230" t="s">
        <v>64</v>
      </c>
      <c r="Y20" s="230" t="s">
        <v>138</v>
      </c>
      <c r="Z20" s="210"/>
      <c r="AA20" s="210"/>
      <c r="AB20" s="210"/>
      <c r="AC20" s="210"/>
      <c r="AD20" s="210"/>
      <c r="AE20" s="210"/>
      <c r="AF20" s="210"/>
      <c r="AG20" s="210" t="s">
        <v>218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1">
        <v>8</v>
      </c>
      <c r="B21" s="242" t="s">
        <v>230</v>
      </c>
      <c r="C21" s="256" t="s">
        <v>231</v>
      </c>
      <c r="D21" s="243" t="s">
        <v>217</v>
      </c>
      <c r="E21" s="244">
        <v>1</v>
      </c>
      <c r="F21" s="245"/>
      <c r="G21" s="246">
        <f>ROUND(E21*F21,2)</f>
        <v>0</v>
      </c>
      <c r="H21" s="245"/>
      <c r="I21" s="246">
        <f>ROUND(E21*H21,2)</f>
        <v>0</v>
      </c>
      <c r="J21" s="245"/>
      <c r="K21" s="246">
        <f>ROUND(E21*J21,2)</f>
        <v>0</v>
      </c>
      <c r="L21" s="246">
        <v>21</v>
      </c>
      <c r="M21" s="246">
        <f>G21*(1+L21/100)</f>
        <v>0</v>
      </c>
      <c r="N21" s="244">
        <v>0</v>
      </c>
      <c r="O21" s="244">
        <f>ROUND(E21*N21,2)</f>
        <v>0</v>
      </c>
      <c r="P21" s="244">
        <v>0</v>
      </c>
      <c r="Q21" s="244">
        <f>ROUND(E21*P21,2)</f>
        <v>0</v>
      </c>
      <c r="R21" s="246"/>
      <c r="S21" s="246" t="s">
        <v>136</v>
      </c>
      <c r="T21" s="247" t="s">
        <v>190</v>
      </c>
      <c r="U21" s="230">
        <v>0</v>
      </c>
      <c r="V21" s="230">
        <f>ROUND(E21*U21,2)</f>
        <v>0</v>
      </c>
      <c r="W21" s="230"/>
      <c r="X21" s="230" t="s">
        <v>64</v>
      </c>
      <c r="Y21" s="230" t="s">
        <v>138</v>
      </c>
      <c r="Z21" s="210"/>
      <c r="AA21" s="210"/>
      <c r="AB21" s="210"/>
      <c r="AC21" s="210"/>
      <c r="AD21" s="210"/>
      <c r="AE21" s="210"/>
      <c r="AF21" s="210"/>
      <c r="AG21" s="210" t="s">
        <v>218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2" x14ac:dyDescent="0.2">
      <c r="A22" s="227"/>
      <c r="B22" s="228"/>
      <c r="C22" s="269" t="s">
        <v>232</v>
      </c>
      <c r="D22" s="267"/>
      <c r="E22" s="267"/>
      <c r="F22" s="267"/>
      <c r="G22" s="267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212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66" t="str">
        <f>C22</f>
        <v>Náklady na vyhotovení dokumentace skutečného provedení stavby a její předání objednateli v požadované formě a požadovaném počtu.</v>
      </c>
      <c r="BB22" s="210"/>
      <c r="BC22" s="210"/>
      <c r="BD22" s="210"/>
      <c r="BE22" s="210"/>
      <c r="BF22" s="210"/>
      <c r="BG22" s="210"/>
      <c r="BH22" s="210"/>
    </row>
    <row r="23" spans="1:60" ht="22.5" outlineLevel="3" x14ac:dyDescent="0.2">
      <c r="A23" s="227"/>
      <c r="B23" s="228"/>
      <c r="C23" s="270" t="s">
        <v>233</v>
      </c>
      <c r="D23" s="268"/>
      <c r="E23" s="268"/>
      <c r="F23" s="268"/>
      <c r="G23" s="268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212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66" t="str">
        <f>C23</f>
        <v>- 3x vyhotovení - dokumentace v listinné a 2x na CD vdigitální podobě v souladu se stavebním zákonem a provádějícími předpisy, zakreslení změn PD, vč. revizí, prohlášení o shodě apod.</v>
      </c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1">
        <v>9</v>
      </c>
      <c r="B24" s="242" t="s">
        <v>234</v>
      </c>
      <c r="C24" s="256" t="s">
        <v>235</v>
      </c>
      <c r="D24" s="243" t="s">
        <v>217</v>
      </c>
      <c r="E24" s="244">
        <v>1</v>
      </c>
      <c r="F24" s="245"/>
      <c r="G24" s="246">
        <f>ROUND(E24*F24,2)</f>
        <v>0</v>
      </c>
      <c r="H24" s="245"/>
      <c r="I24" s="246">
        <f>ROUND(E24*H24,2)</f>
        <v>0</v>
      </c>
      <c r="J24" s="245"/>
      <c r="K24" s="246">
        <f>ROUND(E24*J24,2)</f>
        <v>0</v>
      </c>
      <c r="L24" s="246">
        <v>21</v>
      </c>
      <c r="M24" s="246">
        <f>G24*(1+L24/100)</f>
        <v>0</v>
      </c>
      <c r="N24" s="244">
        <v>0</v>
      </c>
      <c r="O24" s="244">
        <f>ROUND(E24*N24,2)</f>
        <v>0</v>
      </c>
      <c r="P24" s="244">
        <v>0</v>
      </c>
      <c r="Q24" s="244">
        <f>ROUND(E24*P24,2)</f>
        <v>0</v>
      </c>
      <c r="R24" s="246"/>
      <c r="S24" s="246" t="s">
        <v>136</v>
      </c>
      <c r="T24" s="247" t="s">
        <v>190</v>
      </c>
      <c r="U24" s="230">
        <v>0</v>
      </c>
      <c r="V24" s="230">
        <f>ROUND(E24*U24,2)</f>
        <v>0</v>
      </c>
      <c r="W24" s="230"/>
      <c r="X24" s="230" t="s">
        <v>64</v>
      </c>
      <c r="Y24" s="230" t="s">
        <v>138</v>
      </c>
      <c r="Z24" s="210"/>
      <c r="AA24" s="210"/>
      <c r="AB24" s="210"/>
      <c r="AC24" s="210"/>
      <c r="AD24" s="210"/>
      <c r="AE24" s="210"/>
      <c r="AF24" s="210"/>
      <c r="AG24" s="210" t="s">
        <v>218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2.5" outlineLevel="2" x14ac:dyDescent="0.2">
      <c r="A25" s="227"/>
      <c r="B25" s="228"/>
      <c r="C25" s="269" t="s">
        <v>236</v>
      </c>
      <c r="D25" s="267"/>
      <c r="E25" s="267"/>
      <c r="F25" s="267"/>
      <c r="G25" s="267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212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66" t="str">
        <f>C25</f>
        <v>- náklady na provedení skutečného zaměření stavby v rozsahu nezbytném pro zápis změny do katastru nemovitostí.</v>
      </c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1">
        <v>10</v>
      </c>
      <c r="B26" s="242" t="s">
        <v>237</v>
      </c>
      <c r="C26" s="256" t="s">
        <v>238</v>
      </c>
      <c r="D26" s="243" t="s">
        <v>210</v>
      </c>
      <c r="E26" s="244">
        <v>1</v>
      </c>
      <c r="F26" s="245"/>
      <c r="G26" s="246">
        <f>ROUND(E26*F26,2)</f>
        <v>0</v>
      </c>
      <c r="H26" s="245"/>
      <c r="I26" s="246">
        <f>ROUND(E26*H26,2)</f>
        <v>0</v>
      </c>
      <c r="J26" s="245"/>
      <c r="K26" s="246">
        <f>ROUND(E26*J26,2)</f>
        <v>0</v>
      </c>
      <c r="L26" s="246">
        <v>21</v>
      </c>
      <c r="M26" s="246">
        <f>G26*(1+L26/100)</f>
        <v>0</v>
      </c>
      <c r="N26" s="244">
        <v>0</v>
      </c>
      <c r="O26" s="244">
        <f>ROUND(E26*N26,2)</f>
        <v>0</v>
      </c>
      <c r="P26" s="244">
        <v>0</v>
      </c>
      <c r="Q26" s="244">
        <f>ROUND(E26*P26,2)</f>
        <v>0</v>
      </c>
      <c r="R26" s="246"/>
      <c r="S26" s="246" t="s">
        <v>189</v>
      </c>
      <c r="T26" s="247" t="s">
        <v>190</v>
      </c>
      <c r="U26" s="230">
        <v>0</v>
      </c>
      <c r="V26" s="230">
        <f>ROUND(E26*U26,2)</f>
        <v>0</v>
      </c>
      <c r="W26" s="230"/>
      <c r="X26" s="230" t="s">
        <v>64</v>
      </c>
      <c r="Y26" s="230" t="s">
        <v>138</v>
      </c>
      <c r="Z26" s="210"/>
      <c r="AA26" s="210"/>
      <c r="AB26" s="210"/>
      <c r="AC26" s="210"/>
      <c r="AD26" s="210"/>
      <c r="AE26" s="210"/>
      <c r="AF26" s="210"/>
      <c r="AG26" s="210" t="s">
        <v>218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2" x14ac:dyDescent="0.2">
      <c r="A27" s="227"/>
      <c r="B27" s="228"/>
      <c r="C27" s="269" t="s">
        <v>239</v>
      </c>
      <c r="D27" s="267"/>
      <c r="E27" s="267"/>
      <c r="F27" s="267"/>
      <c r="G27" s="267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212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66" t="str">
        <f>C27</f>
        <v>Fotodokumentace stavby před zahájením stavby, v průběhu výstavby a po stavbě. Zařazení fotek do fotoalba v časové posloupnosti a popisem činnosti a číslem objektů v listinné a digitální podobě.</v>
      </c>
      <c r="BB27" s="210"/>
      <c r="BC27" s="210"/>
      <c r="BD27" s="210"/>
      <c r="BE27" s="210"/>
      <c r="BF27" s="210"/>
      <c r="BG27" s="210"/>
      <c r="BH27" s="210"/>
    </row>
    <row r="28" spans="1:60" ht="33.75" outlineLevel="3" x14ac:dyDescent="0.2">
      <c r="A28" s="227"/>
      <c r="B28" s="228"/>
      <c r="C28" s="270" t="s">
        <v>240</v>
      </c>
      <c r="D28" s="268"/>
      <c r="E28" s="268"/>
      <c r="F28" s="268"/>
      <c r="G28" s="268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212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66" t="str">
        <f>C28</f>
        <v>Zhotovitel zaznamená průběh prací. Fotky budou dokládat postup prací po jednotlivých dnech a fakturovaných položkách, nasazení jednotlivých mechanizmů, prováděných zkouškách, bude předáno na CD s popisem po jednotlivých dnech.</v>
      </c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3"/>
      <c r="B29" s="4"/>
      <c r="C29" s="259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v>12</v>
      </c>
      <c r="AF29">
        <v>21</v>
      </c>
      <c r="AG29" t="s">
        <v>117</v>
      </c>
    </row>
    <row r="30" spans="1:60" x14ac:dyDescent="0.2">
      <c r="A30" s="213"/>
      <c r="B30" s="214" t="s">
        <v>31</v>
      </c>
      <c r="C30" s="260"/>
      <c r="D30" s="215"/>
      <c r="E30" s="216"/>
      <c r="F30" s="216"/>
      <c r="G30" s="240">
        <f>G8</f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f>SUMIF(L7:L28,AE29,G7:G28)</f>
        <v>0</v>
      </c>
      <c r="AF30">
        <f>SUMIF(L7:L28,AF29,G7:G28)</f>
        <v>0</v>
      </c>
      <c r="AG30" t="s">
        <v>204</v>
      </c>
    </row>
    <row r="31" spans="1:60" x14ac:dyDescent="0.2">
      <c r="A31" s="3"/>
      <c r="B31" s="4"/>
      <c r="C31" s="259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3"/>
      <c r="B32" s="4"/>
      <c r="C32" s="259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17" t="s">
        <v>205</v>
      </c>
      <c r="B33" s="217"/>
      <c r="C33" s="261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18"/>
      <c r="B34" s="219"/>
      <c r="C34" s="262"/>
      <c r="D34" s="219"/>
      <c r="E34" s="219"/>
      <c r="F34" s="219"/>
      <c r="G34" s="220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G34" t="s">
        <v>206</v>
      </c>
    </row>
    <row r="35" spans="1:33" x14ac:dyDescent="0.2">
      <c r="A35" s="221"/>
      <c r="B35" s="222"/>
      <c r="C35" s="263"/>
      <c r="D35" s="222"/>
      <c r="E35" s="222"/>
      <c r="F35" s="222"/>
      <c r="G35" s="22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21"/>
      <c r="B36" s="222"/>
      <c r="C36" s="263"/>
      <c r="D36" s="222"/>
      <c r="E36" s="222"/>
      <c r="F36" s="222"/>
      <c r="G36" s="22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21"/>
      <c r="B37" s="222"/>
      <c r="C37" s="263"/>
      <c r="D37" s="222"/>
      <c r="E37" s="222"/>
      <c r="F37" s="222"/>
      <c r="G37" s="22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224"/>
      <c r="B38" s="225"/>
      <c r="C38" s="264"/>
      <c r="D38" s="225"/>
      <c r="E38" s="225"/>
      <c r="F38" s="225"/>
      <c r="G38" s="226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3"/>
      <c r="B39" s="4"/>
      <c r="C39" s="259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C40" s="265"/>
      <c r="D40" s="10"/>
      <c r="AG40" t="s">
        <v>207</v>
      </c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D3eONlzMMOhaoSdh5wkSJarLYHIACk622EyY3F+96z1ixw/z7/6LlkQRcnPf0W/tzb+93ErUxlx/NemaDNMaw==" saltValue="8P6rFP/Im8yZ09SMQzgu+A==" spinCount="100000" sheet="1" formatRows="0"/>
  <mergeCells count="16">
    <mergeCell ref="C19:G19"/>
    <mergeCell ref="C22:G22"/>
    <mergeCell ref="C23:G23"/>
    <mergeCell ref="C25:G25"/>
    <mergeCell ref="C27:G27"/>
    <mergeCell ref="C28:G28"/>
    <mergeCell ref="A1:G1"/>
    <mergeCell ref="C2:G2"/>
    <mergeCell ref="C3:G3"/>
    <mergeCell ref="C4:G4"/>
    <mergeCell ref="A33:C33"/>
    <mergeCell ref="A34:G38"/>
    <mergeCell ref="C10:G10"/>
    <mergeCell ref="C14:G14"/>
    <mergeCell ref="C16:G16"/>
    <mergeCell ref="C17:G17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4AFC1-176A-4C15-B647-54A794788B6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105</v>
      </c>
    </row>
    <row r="2" spans="1:60" ht="24.95" customHeight="1" x14ac:dyDescent="0.2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106</v>
      </c>
    </row>
    <row r="3" spans="1:60" ht="24.95" customHeight="1" x14ac:dyDescent="0.2">
      <c r="A3" s="196" t="s">
        <v>9</v>
      </c>
      <c r="B3" s="48" t="s">
        <v>65</v>
      </c>
      <c r="C3" s="199" t="s">
        <v>66</v>
      </c>
      <c r="D3" s="197"/>
      <c r="E3" s="197"/>
      <c r="F3" s="197"/>
      <c r="G3" s="198"/>
      <c r="AC3" s="174" t="s">
        <v>106</v>
      </c>
      <c r="AG3" t="s">
        <v>107</v>
      </c>
    </row>
    <row r="4" spans="1:60" ht="24.95" customHeight="1" x14ac:dyDescent="0.2">
      <c r="A4" s="200" t="s">
        <v>10</v>
      </c>
      <c r="B4" s="201" t="s">
        <v>60</v>
      </c>
      <c r="C4" s="202" t="s">
        <v>66</v>
      </c>
      <c r="D4" s="203"/>
      <c r="E4" s="203"/>
      <c r="F4" s="203"/>
      <c r="G4" s="204"/>
      <c r="AG4" t="s">
        <v>108</v>
      </c>
    </row>
    <row r="5" spans="1:60" x14ac:dyDescent="0.2">
      <c r="D5" s="10"/>
    </row>
    <row r="6" spans="1:60" ht="38.25" x14ac:dyDescent="0.2">
      <c r="A6" s="206" t="s">
        <v>109</v>
      </c>
      <c r="B6" s="208" t="s">
        <v>110</v>
      </c>
      <c r="C6" s="208" t="s">
        <v>111</v>
      </c>
      <c r="D6" s="207" t="s">
        <v>112</v>
      </c>
      <c r="E6" s="206" t="s">
        <v>113</v>
      </c>
      <c r="F6" s="205" t="s">
        <v>114</v>
      </c>
      <c r="G6" s="206" t="s">
        <v>31</v>
      </c>
      <c r="H6" s="209" t="s">
        <v>32</v>
      </c>
      <c r="I6" s="209" t="s">
        <v>115</v>
      </c>
      <c r="J6" s="209" t="s">
        <v>33</v>
      </c>
      <c r="K6" s="209" t="s">
        <v>116</v>
      </c>
      <c r="L6" s="209" t="s">
        <v>117</v>
      </c>
      <c r="M6" s="209" t="s">
        <v>118</v>
      </c>
      <c r="N6" s="209" t="s">
        <v>119</v>
      </c>
      <c r="O6" s="209" t="s">
        <v>120</v>
      </c>
      <c r="P6" s="209" t="s">
        <v>121</v>
      </c>
      <c r="Q6" s="209" t="s">
        <v>122</v>
      </c>
      <c r="R6" s="209" t="s">
        <v>123</v>
      </c>
      <c r="S6" s="209" t="s">
        <v>124</v>
      </c>
      <c r="T6" s="209" t="s">
        <v>125</v>
      </c>
      <c r="U6" s="209" t="s">
        <v>126</v>
      </c>
      <c r="V6" s="209" t="s">
        <v>127</v>
      </c>
      <c r="W6" s="209" t="s">
        <v>128</v>
      </c>
      <c r="X6" s="209" t="s">
        <v>129</v>
      </c>
      <c r="Y6" s="209" t="s">
        <v>130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131</v>
      </c>
      <c r="B8" s="235" t="s">
        <v>60</v>
      </c>
      <c r="C8" s="255" t="s">
        <v>78</v>
      </c>
      <c r="D8" s="236"/>
      <c r="E8" s="237"/>
      <c r="F8" s="238"/>
      <c r="G8" s="238">
        <f>SUMIF(AG9:AG33,"&lt;&gt;NOR",G9:G33)</f>
        <v>0</v>
      </c>
      <c r="H8" s="238"/>
      <c r="I8" s="238">
        <f>SUM(I9:I33)</f>
        <v>0</v>
      </c>
      <c r="J8" s="238"/>
      <c r="K8" s="238">
        <f>SUM(K9:K33)</f>
        <v>0</v>
      </c>
      <c r="L8" s="238"/>
      <c r="M8" s="238">
        <f>SUM(M9:M33)</f>
        <v>0</v>
      </c>
      <c r="N8" s="237"/>
      <c r="O8" s="237">
        <f>SUM(O9:O33)</f>
        <v>0</v>
      </c>
      <c r="P8" s="237"/>
      <c r="Q8" s="237">
        <f>SUM(Q9:Q33)</f>
        <v>0</v>
      </c>
      <c r="R8" s="238"/>
      <c r="S8" s="238"/>
      <c r="T8" s="239"/>
      <c r="U8" s="233"/>
      <c r="V8" s="233">
        <f>SUM(V9:V33)</f>
        <v>30.970000000000002</v>
      </c>
      <c r="W8" s="233"/>
      <c r="X8" s="233"/>
      <c r="Y8" s="233"/>
      <c r="AG8" t="s">
        <v>132</v>
      </c>
    </row>
    <row r="9" spans="1:60" outlineLevel="1" x14ac:dyDescent="0.2">
      <c r="A9" s="241">
        <v>1</v>
      </c>
      <c r="B9" s="242" t="s">
        <v>242</v>
      </c>
      <c r="C9" s="256" t="s">
        <v>243</v>
      </c>
      <c r="D9" s="243" t="s">
        <v>144</v>
      </c>
      <c r="E9" s="244">
        <v>20.482690000000002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136</v>
      </c>
      <c r="T9" s="247" t="s">
        <v>136</v>
      </c>
      <c r="U9" s="230">
        <v>0.42199999999999999</v>
      </c>
      <c r="V9" s="230">
        <f>ROUND(E9*U9,2)</f>
        <v>8.64</v>
      </c>
      <c r="W9" s="230"/>
      <c r="X9" s="230" t="s">
        <v>137</v>
      </c>
      <c r="Y9" s="230" t="s">
        <v>138</v>
      </c>
      <c r="Z9" s="210"/>
      <c r="AA9" s="210"/>
      <c r="AB9" s="210"/>
      <c r="AC9" s="210"/>
      <c r="AD9" s="210"/>
      <c r="AE9" s="210"/>
      <c r="AF9" s="210"/>
      <c r="AG9" s="210" t="s">
        <v>139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7" t="s">
        <v>244</v>
      </c>
      <c r="D10" s="231"/>
      <c r="E10" s="232"/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141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7" t="s">
        <v>245</v>
      </c>
      <c r="D11" s="231"/>
      <c r="E11" s="232">
        <v>14.124000000000001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141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57" t="s">
        <v>246</v>
      </c>
      <c r="D12" s="231"/>
      <c r="E12" s="232">
        <v>6.3586900000000002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141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1">
        <v>2</v>
      </c>
      <c r="B13" s="242" t="s">
        <v>247</v>
      </c>
      <c r="C13" s="256" t="s">
        <v>248</v>
      </c>
      <c r="D13" s="243" t="s">
        <v>144</v>
      </c>
      <c r="E13" s="244">
        <v>7.1689400000000001</v>
      </c>
      <c r="F13" s="245"/>
      <c r="G13" s="246">
        <f>ROUND(E13*F13,2)</f>
        <v>0</v>
      </c>
      <c r="H13" s="245"/>
      <c r="I13" s="246">
        <f>ROUND(E13*H13,2)</f>
        <v>0</v>
      </c>
      <c r="J13" s="245"/>
      <c r="K13" s="246">
        <f>ROUND(E13*J13,2)</f>
        <v>0</v>
      </c>
      <c r="L13" s="246">
        <v>21</v>
      </c>
      <c r="M13" s="246">
        <f>G13*(1+L13/100)</f>
        <v>0</v>
      </c>
      <c r="N13" s="244">
        <v>0</v>
      </c>
      <c r="O13" s="244">
        <f>ROUND(E13*N13,2)</f>
        <v>0</v>
      </c>
      <c r="P13" s="244">
        <v>0</v>
      </c>
      <c r="Q13" s="244">
        <f>ROUND(E13*P13,2)</f>
        <v>0</v>
      </c>
      <c r="R13" s="246"/>
      <c r="S13" s="246" t="s">
        <v>136</v>
      </c>
      <c r="T13" s="247" t="s">
        <v>136</v>
      </c>
      <c r="U13" s="230">
        <v>8.7999999999999995E-2</v>
      </c>
      <c r="V13" s="230">
        <f>ROUND(E13*U13,2)</f>
        <v>0.63</v>
      </c>
      <c r="W13" s="230"/>
      <c r="X13" s="230" t="s">
        <v>137</v>
      </c>
      <c r="Y13" s="230" t="s">
        <v>138</v>
      </c>
      <c r="Z13" s="210"/>
      <c r="AA13" s="210"/>
      <c r="AB13" s="210"/>
      <c r="AC13" s="210"/>
      <c r="AD13" s="210"/>
      <c r="AE13" s="210"/>
      <c r="AF13" s="210"/>
      <c r="AG13" s="210" t="s">
        <v>139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7" t="s">
        <v>249</v>
      </c>
      <c r="D14" s="231"/>
      <c r="E14" s="232">
        <v>7.1689400000000001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141</v>
      </c>
      <c r="AH14" s="210">
        <v>5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1">
        <v>3</v>
      </c>
      <c r="B15" s="242" t="s">
        <v>250</v>
      </c>
      <c r="C15" s="256" t="s">
        <v>251</v>
      </c>
      <c r="D15" s="243" t="s">
        <v>144</v>
      </c>
      <c r="E15" s="244">
        <v>2.2799999999999998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0</v>
      </c>
      <c r="O15" s="244">
        <f>ROUND(E15*N15,2)</f>
        <v>0</v>
      </c>
      <c r="P15" s="244">
        <v>0</v>
      </c>
      <c r="Q15" s="244">
        <f>ROUND(E15*P15,2)</f>
        <v>0</v>
      </c>
      <c r="R15" s="246"/>
      <c r="S15" s="246" t="s">
        <v>136</v>
      </c>
      <c r="T15" s="247" t="s">
        <v>136</v>
      </c>
      <c r="U15" s="230">
        <v>7.3999999999999996E-2</v>
      </c>
      <c r="V15" s="230">
        <f>ROUND(E15*U15,2)</f>
        <v>0.17</v>
      </c>
      <c r="W15" s="230"/>
      <c r="X15" s="230" t="s">
        <v>137</v>
      </c>
      <c r="Y15" s="230" t="s">
        <v>138</v>
      </c>
      <c r="Z15" s="210"/>
      <c r="AA15" s="210"/>
      <c r="AB15" s="210"/>
      <c r="AC15" s="210"/>
      <c r="AD15" s="210"/>
      <c r="AE15" s="210"/>
      <c r="AF15" s="210"/>
      <c r="AG15" s="210" t="s">
        <v>139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57" t="s">
        <v>252</v>
      </c>
      <c r="D16" s="231"/>
      <c r="E16" s="232">
        <v>2.2799999999999998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141</v>
      </c>
      <c r="AH16" s="210">
        <v>5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1">
        <v>4</v>
      </c>
      <c r="B17" s="242" t="s">
        <v>153</v>
      </c>
      <c r="C17" s="256" t="s">
        <v>154</v>
      </c>
      <c r="D17" s="243" t="s">
        <v>144</v>
      </c>
      <c r="E17" s="244">
        <v>18.20269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136</v>
      </c>
      <c r="T17" s="247" t="s">
        <v>136</v>
      </c>
      <c r="U17" s="230">
        <v>1.0999999999999999E-2</v>
      </c>
      <c r="V17" s="230">
        <f>ROUND(E17*U17,2)</f>
        <v>0.2</v>
      </c>
      <c r="W17" s="230"/>
      <c r="X17" s="230" t="s">
        <v>137</v>
      </c>
      <c r="Y17" s="230" t="s">
        <v>138</v>
      </c>
      <c r="Z17" s="210"/>
      <c r="AA17" s="210"/>
      <c r="AB17" s="210"/>
      <c r="AC17" s="210"/>
      <c r="AD17" s="210"/>
      <c r="AE17" s="210"/>
      <c r="AF17" s="210"/>
      <c r="AG17" s="210" t="s">
        <v>139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7" t="s">
        <v>253</v>
      </c>
      <c r="D18" s="231"/>
      <c r="E18" s="232">
        <v>20.482690000000002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141</v>
      </c>
      <c r="AH18" s="210">
        <v>5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57" t="s">
        <v>254</v>
      </c>
      <c r="D19" s="231"/>
      <c r="E19" s="232">
        <v>-2.2799999999999998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141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1">
        <v>5</v>
      </c>
      <c r="B20" s="242" t="s">
        <v>157</v>
      </c>
      <c r="C20" s="256" t="s">
        <v>158</v>
      </c>
      <c r="D20" s="243" t="s">
        <v>144</v>
      </c>
      <c r="E20" s="244">
        <v>91.013450000000006</v>
      </c>
      <c r="F20" s="245"/>
      <c r="G20" s="246">
        <f>ROUND(E20*F20,2)</f>
        <v>0</v>
      </c>
      <c r="H20" s="245"/>
      <c r="I20" s="246">
        <f>ROUND(E20*H20,2)</f>
        <v>0</v>
      </c>
      <c r="J20" s="245"/>
      <c r="K20" s="246">
        <f>ROUND(E20*J20,2)</f>
        <v>0</v>
      </c>
      <c r="L20" s="246">
        <v>21</v>
      </c>
      <c r="M20" s="246">
        <f>G20*(1+L20/100)</f>
        <v>0</v>
      </c>
      <c r="N20" s="244">
        <v>0</v>
      </c>
      <c r="O20" s="244">
        <f>ROUND(E20*N20,2)</f>
        <v>0</v>
      </c>
      <c r="P20" s="244">
        <v>0</v>
      </c>
      <c r="Q20" s="244">
        <f>ROUND(E20*P20,2)</f>
        <v>0</v>
      </c>
      <c r="R20" s="246"/>
      <c r="S20" s="246" t="s">
        <v>136</v>
      </c>
      <c r="T20" s="247" t="s">
        <v>136</v>
      </c>
      <c r="U20" s="230">
        <v>0</v>
      </c>
      <c r="V20" s="230">
        <f>ROUND(E20*U20,2)</f>
        <v>0</v>
      </c>
      <c r="W20" s="230"/>
      <c r="X20" s="230" t="s">
        <v>137</v>
      </c>
      <c r="Y20" s="230" t="s">
        <v>138</v>
      </c>
      <c r="Z20" s="210"/>
      <c r="AA20" s="210"/>
      <c r="AB20" s="210"/>
      <c r="AC20" s="210"/>
      <c r="AD20" s="210"/>
      <c r="AE20" s="210"/>
      <c r="AF20" s="210"/>
      <c r="AG20" s="210" t="s">
        <v>139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57" t="s">
        <v>255</v>
      </c>
      <c r="D21" s="231"/>
      <c r="E21" s="232">
        <v>91.013450000000006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141</v>
      </c>
      <c r="AH21" s="210">
        <v>5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1" x14ac:dyDescent="0.2">
      <c r="A22" s="241">
        <v>6</v>
      </c>
      <c r="B22" s="242" t="s">
        <v>256</v>
      </c>
      <c r="C22" s="256" t="s">
        <v>257</v>
      </c>
      <c r="D22" s="243" t="s">
        <v>144</v>
      </c>
      <c r="E22" s="244">
        <v>20.482690000000002</v>
      </c>
      <c r="F22" s="245"/>
      <c r="G22" s="246">
        <f>ROUND(E22*F22,2)</f>
        <v>0</v>
      </c>
      <c r="H22" s="245"/>
      <c r="I22" s="246">
        <f>ROUND(E22*H22,2)</f>
        <v>0</v>
      </c>
      <c r="J22" s="245"/>
      <c r="K22" s="246">
        <f>ROUND(E22*J22,2)</f>
        <v>0</v>
      </c>
      <c r="L22" s="246">
        <v>21</v>
      </c>
      <c r="M22" s="246">
        <f>G22*(1+L22/100)</f>
        <v>0</v>
      </c>
      <c r="N22" s="244">
        <v>0</v>
      </c>
      <c r="O22" s="244">
        <f>ROUND(E22*N22,2)</f>
        <v>0</v>
      </c>
      <c r="P22" s="244">
        <v>0</v>
      </c>
      <c r="Q22" s="244">
        <f>ROUND(E22*P22,2)</f>
        <v>0</v>
      </c>
      <c r="R22" s="246"/>
      <c r="S22" s="246" t="s">
        <v>136</v>
      </c>
      <c r="T22" s="247" t="s">
        <v>136</v>
      </c>
      <c r="U22" s="230">
        <v>0.65200000000000002</v>
      </c>
      <c r="V22" s="230">
        <f>ROUND(E22*U22,2)</f>
        <v>13.35</v>
      </c>
      <c r="W22" s="230"/>
      <c r="X22" s="230" t="s">
        <v>137</v>
      </c>
      <c r="Y22" s="230" t="s">
        <v>138</v>
      </c>
      <c r="Z22" s="210"/>
      <c r="AA22" s="210"/>
      <c r="AB22" s="210"/>
      <c r="AC22" s="210"/>
      <c r="AD22" s="210"/>
      <c r="AE22" s="210"/>
      <c r="AF22" s="210"/>
      <c r="AG22" s="210" t="s">
        <v>139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57" t="s">
        <v>258</v>
      </c>
      <c r="D23" s="231"/>
      <c r="E23" s="232">
        <v>18.20269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141</v>
      </c>
      <c r="AH23" s="210">
        <v>5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57" t="s">
        <v>259</v>
      </c>
      <c r="D24" s="231"/>
      <c r="E24" s="232">
        <v>2.2799999999999998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141</v>
      </c>
      <c r="AH24" s="210">
        <v>5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1">
        <v>7</v>
      </c>
      <c r="B25" s="242" t="s">
        <v>167</v>
      </c>
      <c r="C25" s="256" t="s">
        <v>168</v>
      </c>
      <c r="D25" s="243" t="s">
        <v>144</v>
      </c>
      <c r="E25" s="244">
        <v>18.20269</v>
      </c>
      <c r="F25" s="245"/>
      <c r="G25" s="246">
        <f>ROUND(E25*F25,2)</f>
        <v>0</v>
      </c>
      <c r="H25" s="245"/>
      <c r="I25" s="246">
        <f>ROUND(E25*H25,2)</f>
        <v>0</v>
      </c>
      <c r="J25" s="245"/>
      <c r="K25" s="246">
        <f>ROUND(E25*J25,2)</f>
        <v>0</v>
      </c>
      <c r="L25" s="246">
        <v>21</v>
      </c>
      <c r="M25" s="246">
        <f>G25*(1+L25/100)</f>
        <v>0</v>
      </c>
      <c r="N25" s="244">
        <v>0</v>
      </c>
      <c r="O25" s="244">
        <f>ROUND(E25*N25,2)</f>
        <v>0</v>
      </c>
      <c r="P25" s="244">
        <v>0</v>
      </c>
      <c r="Q25" s="244">
        <f>ROUND(E25*P25,2)</f>
        <v>0</v>
      </c>
      <c r="R25" s="246"/>
      <c r="S25" s="246" t="s">
        <v>136</v>
      </c>
      <c r="T25" s="247" t="s">
        <v>136</v>
      </c>
      <c r="U25" s="230">
        <v>8.9999999999999993E-3</v>
      </c>
      <c r="V25" s="230">
        <f>ROUND(E25*U25,2)</f>
        <v>0.16</v>
      </c>
      <c r="W25" s="230"/>
      <c r="X25" s="230" t="s">
        <v>137</v>
      </c>
      <c r="Y25" s="230" t="s">
        <v>138</v>
      </c>
      <c r="Z25" s="210"/>
      <c r="AA25" s="210"/>
      <c r="AB25" s="210"/>
      <c r="AC25" s="210"/>
      <c r="AD25" s="210"/>
      <c r="AE25" s="210"/>
      <c r="AF25" s="210"/>
      <c r="AG25" s="210" t="s">
        <v>139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27"/>
      <c r="B26" s="228"/>
      <c r="C26" s="257" t="s">
        <v>258</v>
      </c>
      <c r="D26" s="231"/>
      <c r="E26" s="232">
        <v>18.20269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141</v>
      </c>
      <c r="AH26" s="210">
        <v>5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1">
        <v>8</v>
      </c>
      <c r="B27" s="242" t="s">
        <v>260</v>
      </c>
      <c r="C27" s="256" t="s">
        <v>261</v>
      </c>
      <c r="D27" s="243" t="s">
        <v>144</v>
      </c>
      <c r="E27" s="244">
        <v>2.2799999999999998</v>
      </c>
      <c r="F27" s="245"/>
      <c r="G27" s="246">
        <f>ROUND(E27*F27,2)</f>
        <v>0</v>
      </c>
      <c r="H27" s="245"/>
      <c r="I27" s="246">
        <f>ROUND(E27*H27,2)</f>
        <v>0</v>
      </c>
      <c r="J27" s="245"/>
      <c r="K27" s="246">
        <f>ROUND(E27*J27,2)</f>
        <v>0</v>
      </c>
      <c r="L27" s="246">
        <v>21</v>
      </c>
      <c r="M27" s="246">
        <f>G27*(1+L27/100)</f>
        <v>0</v>
      </c>
      <c r="N27" s="244">
        <v>0</v>
      </c>
      <c r="O27" s="244">
        <f>ROUND(E27*N27,2)</f>
        <v>0</v>
      </c>
      <c r="P27" s="244">
        <v>0</v>
      </c>
      <c r="Q27" s="244">
        <f>ROUND(E27*P27,2)</f>
        <v>0</v>
      </c>
      <c r="R27" s="246"/>
      <c r="S27" s="246" t="s">
        <v>136</v>
      </c>
      <c r="T27" s="247" t="s">
        <v>136</v>
      </c>
      <c r="U27" s="230">
        <v>1.1499999999999999</v>
      </c>
      <c r="V27" s="230">
        <f>ROUND(E27*U27,2)</f>
        <v>2.62</v>
      </c>
      <c r="W27" s="230"/>
      <c r="X27" s="230" t="s">
        <v>137</v>
      </c>
      <c r="Y27" s="230" t="s">
        <v>138</v>
      </c>
      <c r="Z27" s="210"/>
      <c r="AA27" s="210"/>
      <c r="AB27" s="210"/>
      <c r="AC27" s="210"/>
      <c r="AD27" s="210"/>
      <c r="AE27" s="210"/>
      <c r="AF27" s="210"/>
      <c r="AG27" s="210" t="s">
        <v>139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57" t="s">
        <v>262</v>
      </c>
      <c r="D28" s="231"/>
      <c r="E28" s="232">
        <v>2.2799999999999998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141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1">
        <v>9</v>
      </c>
      <c r="B29" s="242" t="s">
        <v>263</v>
      </c>
      <c r="C29" s="256" t="s">
        <v>264</v>
      </c>
      <c r="D29" s="243" t="s">
        <v>135</v>
      </c>
      <c r="E29" s="244">
        <v>54.164000000000001</v>
      </c>
      <c r="F29" s="245"/>
      <c r="G29" s="246">
        <f>ROUND(E29*F29,2)</f>
        <v>0</v>
      </c>
      <c r="H29" s="245"/>
      <c r="I29" s="246">
        <f>ROUND(E29*H29,2)</f>
        <v>0</v>
      </c>
      <c r="J29" s="245"/>
      <c r="K29" s="246">
        <f>ROUND(E29*J29,2)</f>
        <v>0</v>
      </c>
      <c r="L29" s="246">
        <v>21</v>
      </c>
      <c r="M29" s="246">
        <f>G29*(1+L29/100)</f>
        <v>0</v>
      </c>
      <c r="N29" s="244">
        <v>0</v>
      </c>
      <c r="O29" s="244">
        <f>ROUND(E29*N29,2)</f>
        <v>0</v>
      </c>
      <c r="P29" s="244">
        <v>0</v>
      </c>
      <c r="Q29" s="244">
        <f>ROUND(E29*P29,2)</f>
        <v>0</v>
      </c>
      <c r="R29" s="246"/>
      <c r="S29" s="246" t="s">
        <v>136</v>
      </c>
      <c r="T29" s="247" t="s">
        <v>136</v>
      </c>
      <c r="U29" s="230">
        <v>9.6000000000000002E-2</v>
      </c>
      <c r="V29" s="230">
        <f>ROUND(E29*U29,2)</f>
        <v>5.2</v>
      </c>
      <c r="W29" s="230"/>
      <c r="X29" s="230" t="s">
        <v>137</v>
      </c>
      <c r="Y29" s="230" t="s">
        <v>138</v>
      </c>
      <c r="Z29" s="210"/>
      <c r="AA29" s="210"/>
      <c r="AB29" s="210"/>
      <c r="AC29" s="210"/>
      <c r="AD29" s="210"/>
      <c r="AE29" s="210"/>
      <c r="AF29" s="210"/>
      <c r="AG29" s="210" t="s">
        <v>139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57" t="s">
        <v>265</v>
      </c>
      <c r="D30" s="231"/>
      <c r="E30" s="232"/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141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57" t="s">
        <v>266</v>
      </c>
      <c r="D31" s="231"/>
      <c r="E31" s="232">
        <v>54.164000000000001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141</v>
      </c>
      <c r="AH31" s="210">
        <v>5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41">
        <v>10</v>
      </c>
      <c r="B32" s="242" t="s">
        <v>174</v>
      </c>
      <c r="C32" s="256" t="s">
        <v>175</v>
      </c>
      <c r="D32" s="243" t="s">
        <v>144</v>
      </c>
      <c r="E32" s="244">
        <v>18.20269</v>
      </c>
      <c r="F32" s="245"/>
      <c r="G32" s="246">
        <f>ROUND(E32*F32,2)</f>
        <v>0</v>
      </c>
      <c r="H32" s="245"/>
      <c r="I32" s="246">
        <f>ROUND(E32*H32,2)</f>
        <v>0</v>
      </c>
      <c r="J32" s="245"/>
      <c r="K32" s="246">
        <f>ROUND(E32*J32,2)</f>
        <v>0</v>
      </c>
      <c r="L32" s="246">
        <v>21</v>
      </c>
      <c r="M32" s="246">
        <f>G32*(1+L32/100)</f>
        <v>0</v>
      </c>
      <c r="N32" s="244">
        <v>0</v>
      </c>
      <c r="O32" s="244">
        <f>ROUND(E32*N32,2)</f>
        <v>0</v>
      </c>
      <c r="P32" s="244">
        <v>0</v>
      </c>
      <c r="Q32" s="244">
        <f>ROUND(E32*P32,2)</f>
        <v>0</v>
      </c>
      <c r="R32" s="246"/>
      <c r="S32" s="246" t="s">
        <v>136</v>
      </c>
      <c r="T32" s="247" t="s">
        <v>136</v>
      </c>
      <c r="U32" s="230">
        <v>0</v>
      </c>
      <c r="V32" s="230">
        <f>ROUND(E32*U32,2)</f>
        <v>0</v>
      </c>
      <c r="W32" s="230"/>
      <c r="X32" s="230" t="s">
        <v>137</v>
      </c>
      <c r="Y32" s="230" t="s">
        <v>138</v>
      </c>
      <c r="Z32" s="210"/>
      <c r="AA32" s="210"/>
      <c r="AB32" s="210"/>
      <c r="AC32" s="210"/>
      <c r="AD32" s="210"/>
      <c r="AE32" s="210"/>
      <c r="AF32" s="210"/>
      <c r="AG32" s="210" t="s">
        <v>139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27"/>
      <c r="B33" s="228"/>
      <c r="C33" s="257" t="s">
        <v>258</v>
      </c>
      <c r="D33" s="231"/>
      <c r="E33" s="232">
        <v>18.20269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141</v>
      </c>
      <c r="AH33" s="210">
        <v>5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34" t="s">
        <v>131</v>
      </c>
      <c r="B34" s="235" t="s">
        <v>79</v>
      </c>
      <c r="C34" s="255" t="s">
        <v>80</v>
      </c>
      <c r="D34" s="236"/>
      <c r="E34" s="237"/>
      <c r="F34" s="238"/>
      <c r="G34" s="238">
        <f>SUMIF(AG35:AG60,"&lt;&gt;NOR",G35:G60)</f>
        <v>0</v>
      </c>
      <c r="H34" s="238"/>
      <c r="I34" s="238">
        <f>SUM(I35:I60)</f>
        <v>0</v>
      </c>
      <c r="J34" s="238"/>
      <c r="K34" s="238">
        <f>SUM(K35:K60)</f>
        <v>0</v>
      </c>
      <c r="L34" s="238"/>
      <c r="M34" s="238">
        <f>SUM(M35:M60)</f>
        <v>0</v>
      </c>
      <c r="N34" s="237"/>
      <c r="O34" s="237">
        <f>SUM(O35:O60)</f>
        <v>7.43</v>
      </c>
      <c r="P34" s="237"/>
      <c r="Q34" s="237">
        <f>SUM(Q35:Q60)</f>
        <v>0</v>
      </c>
      <c r="R34" s="238"/>
      <c r="S34" s="238"/>
      <c r="T34" s="239"/>
      <c r="U34" s="233"/>
      <c r="V34" s="233">
        <f>SUM(V35:V60)</f>
        <v>15.020000000000001</v>
      </c>
      <c r="W34" s="233"/>
      <c r="X34" s="233"/>
      <c r="Y34" s="233"/>
      <c r="AG34" t="s">
        <v>132</v>
      </c>
    </row>
    <row r="35" spans="1:60" outlineLevel="1" x14ac:dyDescent="0.2">
      <c r="A35" s="241">
        <v>11</v>
      </c>
      <c r="B35" s="242" t="s">
        <v>164</v>
      </c>
      <c r="C35" s="256" t="s">
        <v>165</v>
      </c>
      <c r="D35" s="243" t="s">
        <v>144</v>
      </c>
      <c r="E35" s="244">
        <v>4.5049999999999999</v>
      </c>
      <c r="F35" s="245"/>
      <c r="G35" s="246">
        <f>ROUND(E35*F35,2)</f>
        <v>0</v>
      </c>
      <c r="H35" s="245"/>
      <c r="I35" s="246">
        <f>ROUND(E35*H35,2)</f>
        <v>0</v>
      </c>
      <c r="J35" s="245"/>
      <c r="K35" s="246">
        <f>ROUND(E35*J35,2)</f>
        <v>0</v>
      </c>
      <c r="L35" s="246">
        <v>21</v>
      </c>
      <c r="M35" s="246">
        <f>G35*(1+L35/100)</f>
        <v>0</v>
      </c>
      <c r="N35" s="244">
        <v>0</v>
      </c>
      <c r="O35" s="244">
        <f>ROUND(E35*N35,2)</f>
        <v>0</v>
      </c>
      <c r="P35" s="244">
        <v>0</v>
      </c>
      <c r="Q35" s="244">
        <f>ROUND(E35*P35,2)</f>
        <v>0</v>
      </c>
      <c r="R35" s="246"/>
      <c r="S35" s="246" t="s">
        <v>136</v>
      </c>
      <c r="T35" s="247" t="s">
        <v>136</v>
      </c>
      <c r="U35" s="230">
        <v>6.7000000000000004E-2</v>
      </c>
      <c r="V35" s="230">
        <f>ROUND(E35*U35,2)</f>
        <v>0.3</v>
      </c>
      <c r="W35" s="230"/>
      <c r="X35" s="230" t="s">
        <v>137</v>
      </c>
      <c r="Y35" s="230" t="s">
        <v>138</v>
      </c>
      <c r="Z35" s="210"/>
      <c r="AA35" s="210"/>
      <c r="AB35" s="210"/>
      <c r="AC35" s="210"/>
      <c r="AD35" s="210"/>
      <c r="AE35" s="210"/>
      <c r="AF35" s="210"/>
      <c r="AG35" s="210" t="s">
        <v>139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57" t="s">
        <v>267</v>
      </c>
      <c r="D36" s="231"/>
      <c r="E36" s="232">
        <v>4.5049999999999999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141</v>
      </c>
      <c r="AH36" s="210">
        <v>5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1">
        <v>12</v>
      </c>
      <c r="B37" s="242" t="s">
        <v>268</v>
      </c>
      <c r="C37" s="256" t="s">
        <v>269</v>
      </c>
      <c r="D37" s="243" t="s">
        <v>135</v>
      </c>
      <c r="E37" s="244">
        <v>45.05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0</v>
      </c>
      <c r="O37" s="244">
        <f>ROUND(E37*N37,2)</f>
        <v>0</v>
      </c>
      <c r="P37" s="244">
        <v>0</v>
      </c>
      <c r="Q37" s="244">
        <f>ROUND(E37*P37,2)</f>
        <v>0</v>
      </c>
      <c r="R37" s="246"/>
      <c r="S37" s="246" t="s">
        <v>136</v>
      </c>
      <c r="T37" s="247" t="s">
        <v>136</v>
      </c>
      <c r="U37" s="230">
        <v>0.06</v>
      </c>
      <c r="V37" s="230">
        <f>ROUND(E37*U37,2)</f>
        <v>2.7</v>
      </c>
      <c r="W37" s="230"/>
      <c r="X37" s="230" t="s">
        <v>137</v>
      </c>
      <c r="Y37" s="230" t="s">
        <v>138</v>
      </c>
      <c r="Z37" s="210"/>
      <c r="AA37" s="210"/>
      <c r="AB37" s="210"/>
      <c r="AC37" s="210"/>
      <c r="AD37" s="210"/>
      <c r="AE37" s="210"/>
      <c r="AF37" s="210"/>
      <c r="AG37" s="210" t="s">
        <v>139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57" t="s">
        <v>270</v>
      </c>
      <c r="D38" s="231"/>
      <c r="E38" s="232">
        <v>45.05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141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1">
        <v>13</v>
      </c>
      <c r="B39" s="242" t="s">
        <v>172</v>
      </c>
      <c r="C39" s="256" t="s">
        <v>173</v>
      </c>
      <c r="D39" s="243" t="s">
        <v>135</v>
      </c>
      <c r="E39" s="244">
        <v>45.05</v>
      </c>
      <c r="F39" s="245"/>
      <c r="G39" s="246">
        <f>ROUND(E39*F39,2)</f>
        <v>0</v>
      </c>
      <c r="H39" s="245"/>
      <c r="I39" s="246">
        <f>ROUND(E39*H39,2)</f>
        <v>0</v>
      </c>
      <c r="J39" s="245"/>
      <c r="K39" s="246">
        <f>ROUND(E39*J39,2)</f>
        <v>0</v>
      </c>
      <c r="L39" s="246">
        <v>21</v>
      </c>
      <c r="M39" s="246">
        <f>G39*(1+L39/100)</f>
        <v>0</v>
      </c>
      <c r="N39" s="244">
        <v>0</v>
      </c>
      <c r="O39" s="244">
        <f>ROUND(E39*N39,2)</f>
        <v>0</v>
      </c>
      <c r="P39" s="244">
        <v>0</v>
      </c>
      <c r="Q39" s="244">
        <f>ROUND(E39*P39,2)</f>
        <v>0</v>
      </c>
      <c r="R39" s="246"/>
      <c r="S39" s="246" t="s">
        <v>136</v>
      </c>
      <c r="T39" s="247" t="s">
        <v>136</v>
      </c>
      <c r="U39" s="230">
        <v>0.13</v>
      </c>
      <c r="V39" s="230">
        <f>ROUND(E39*U39,2)</f>
        <v>5.86</v>
      </c>
      <c r="W39" s="230"/>
      <c r="X39" s="230" t="s">
        <v>137</v>
      </c>
      <c r="Y39" s="230" t="s">
        <v>138</v>
      </c>
      <c r="Z39" s="210"/>
      <c r="AA39" s="210"/>
      <c r="AB39" s="210"/>
      <c r="AC39" s="210"/>
      <c r="AD39" s="210"/>
      <c r="AE39" s="210"/>
      <c r="AF39" s="210"/>
      <c r="AG39" s="210" t="s">
        <v>271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57" t="s">
        <v>272</v>
      </c>
      <c r="D40" s="231"/>
      <c r="E40" s="232">
        <v>45.05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141</v>
      </c>
      <c r="AH40" s="210">
        <v>5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1">
        <v>14</v>
      </c>
      <c r="B41" s="242" t="s">
        <v>273</v>
      </c>
      <c r="C41" s="256" t="s">
        <v>274</v>
      </c>
      <c r="D41" s="243" t="s">
        <v>135</v>
      </c>
      <c r="E41" s="244">
        <v>45.05</v>
      </c>
      <c r="F41" s="245"/>
      <c r="G41" s="246">
        <f>ROUND(E41*F41,2)</f>
        <v>0</v>
      </c>
      <c r="H41" s="245"/>
      <c r="I41" s="246">
        <f>ROUND(E41*H41,2)</f>
        <v>0</v>
      </c>
      <c r="J41" s="245"/>
      <c r="K41" s="246">
        <f>ROUND(E41*J41,2)</f>
        <v>0</v>
      </c>
      <c r="L41" s="246">
        <v>21</v>
      </c>
      <c r="M41" s="246">
        <f>G41*(1+L41/100)</f>
        <v>0</v>
      </c>
      <c r="N41" s="244">
        <v>0</v>
      </c>
      <c r="O41" s="244">
        <f>ROUND(E41*N41,2)</f>
        <v>0</v>
      </c>
      <c r="P41" s="244">
        <v>0</v>
      </c>
      <c r="Q41" s="244">
        <f>ROUND(E41*P41,2)</f>
        <v>0</v>
      </c>
      <c r="R41" s="246"/>
      <c r="S41" s="246" t="s">
        <v>136</v>
      </c>
      <c r="T41" s="247" t="s">
        <v>136</v>
      </c>
      <c r="U41" s="230">
        <v>0.09</v>
      </c>
      <c r="V41" s="230">
        <f>ROUND(E41*U41,2)</f>
        <v>4.05</v>
      </c>
      <c r="W41" s="230"/>
      <c r="X41" s="230" t="s">
        <v>137</v>
      </c>
      <c r="Y41" s="230" t="s">
        <v>138</v>
      </c>
      <c r="Z41" s="210"/>
      <c r="AA41" s="210"/>
      <c r="AB41" s="210"/>
      <c r="AC41" s="210"/>
      <c r="AD41" s="210"/>
      <c r="AE41" s="210"/>
      <c r="AF41" s="210"/>
      <c r="AG41" s="210" t="s">
        <v>139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57" t="s">
        <v>272</v>
      </c>
      <c r="D42" s="231"/>
      <c r="E42" s="232">
        <v>45.05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141</v>
      </c>
      <c r="AH42" s="210">
        <v>5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1">
        <v>15</v>
      </c>
      <c r="B43" s="242" t="s">
        <v>275</v>
      </c>
      <c r="C43" s="256" t="s">
        <v>276</v>
      </c>
      <c r="D43" s="243" t="s">
        <v>135</v>
      </c>
      <c r="E43" s="244">
        <v>45.05</v>
      </c>
      <c r="F43" s="245"/>
      <c r="G43" s="246">
        <f>ROUND(E43*F43,2)</f>
        <v>0</v>
      </c>
      <c r="H43" s="245"/>
      <c r="I43" s="246">
        <f>ROUND(E43*H43,2)</f>
        <v>0</v>
      </c>
      <c r="J43" s="245"/>
      <c r="K43" s="246">
        <f>ROUND(E43*J43,2)</f>
        <v>0</v>
      </c>
      <c r="L43" s="246">
        <v>21</v>
      </c>
      <c r="M43" s="246">
        <f>G43*(1+L43/100)</f>
        <v>0</v>
      </c>
      <c r="N43" s="244">
        <v>0</v>
      </c>
      <c r="O43" s="244">
        <f>ROUND(E43*N43,2)</f>
        <v>0</v>
      </c>
      <c r="P43" s="244">
        <v>0</v>
      </c>
      <c r="Q43" s="244">
        <f>ROUND(E43*P43,2)</f>
        <v>0</v>
      </c>
      <c r="R43" s="246"/>
      <c r="S43" s="246" t="s">
        <v>136</v>
      </c>
      <c r="T43" s="247" t="s">
        <v>136</v>
      </c>
      <c r="U43" s="230">
        <v>1E-3</v>
      </c>
      <c r="V43" s="230">
        <f>ROUND(E43*U43,2)</f>
        <v>0.05</v>
      </c>
      <c r="W43" s="230"/>
      <c r="X43" s="230" t="s">
        <v>137</v>
      </c>
      <c r="Y43" s="230" t="s">
        <v>138</v>
      </c>
      <c r="Z43" s="210"/>
      <c r="AA43" s="210"/>
      <c r="AB43" s="210"/>
      <c r="AC43" s="210"/>
      <c r="AD43" s="210"/>
      <c r="AE43" s="210"/>
      <c r="AF43" s="210"/>
      <c r="AG43" s="210" t="s">
        <v>139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57" t="s">
        <v>272</v>
      </c>
      <c r="D44" s="231"/>
      <c r="E44" s="232">
        <v>45.05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141</v>
      </c>
      <c r="AH44" s="210">
        <v>5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1">
        <v>16</v>
      </c>
      <c r="B45" s="242" t="s">
        <v>277</v>
      </c>
      <c r="C45" s="256" t="s">
        <v>278</v>
      </c>
      <c r="D45" s="243" t="s">
        <v>135</v>
      </c>
      <c r="E45" s="244">
        <v>90.1</v>
      </c>
      <c r="F45" s="245"/>
      <c r="G45" s="246">
        <f>ROUND(E45*F45,2)</f>
        <v>0</v>
      </c>
      <c r="H45" s="245"/>
      <c r="I45" s="246">
        <f>ROUND(E45*H45,2)</f>
        <v>0</v>
      </c>
      <c r="J45" s="245"/>
      <c r="K45" s="246">
        <f>ROUND(E45*J45,2)</f>
        <v>0</v>
      </c>
      <c r="L45" s="246">
        <v>21</v>
      </c>
      <c r="M45" s="246">
        <f>G45*(1+L45/100)</f>
        <v>0</v>
      </c>
      <c r="N45" s="244">
        <v>0</v>
      </c>
      <c r="O45" s="244">
        <f>ROUND(E45*N45,2)</f>
        <v>0</v>
      </c>
      <c r="P45" s="244">
        <v>0</v>
      </c>
      <c r="Q45" s="244">
        <f>ROUND(E45*P45,2)</f>
        <v>0</v>
      </c>
      <c r="R45" s="246"/>
      <c r="S45" s="246" t="s">
        <v>136</v>
      </c>
      <c r="T45" s="247" t="s">
        <v>136</v>
      </c>
      <c r="U45" s="230">
        <v>1.4999999999999999E-2</v>
      </c>
      <c r="V45" s="230">
        <f>ROUND(E45*U45,2)</f>
        <v>1.35</v>
      </c>
      <c r="W45" s="230"/>
      <c r="X45" s="230" t="s">
        <v>137</v>
      </c>
      <c r="Y45" s="230" t="s">
        <v>138</v>
      </c>
      <c r="Z45" s="210"/>
      <c r="AA45" s="210"/>
      <c r="AB45" s="210"/>
      <c r="AC45" s="210"/>
      <c r="AD45" s="210"/>
      <c r="AE45" s="210"/>
      <c r="AF45" s="210"/>
      <c r="AG45" s="210" t="s">
        <v>139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27"/>
      <c r="B46" s="228"/>
      <c r="C46" s="257" t="s">
        <v>279</v>
      </c>
      <c r="D46" s="231"/>
      <c r="E46" s="232"/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141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57" t="s">
        <v>280</v>
      </c>
      <c r="D47" s="231"/>
      <c r="E47" s="232">
        <v>90.1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141</v>
      </c>
      <c r="AH47" s="210">
        <v>5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1">
        <v>17</v>
      </c>
      <c r="B48" s="242" t="s">
        <v>281</v>
      </c>
      <c r="C48" s="256" t="s">
        <v>282</v>
      </c>
      <c r="D48" s="243" t="s">
        <v>135</v>
      </c>
      <c r="E48" s="244">
        <v>45.05</v>
      </c>
      <c r="F48" s="245"/>
      <c r="G48" s="246">
        <f>ROUND(E48*F48,2)</f>
        <v>0</v>
      </c>
      <c r="H48" s="245"/>
      <c r="I48" s="246">
        <f>ROUND(E48*H48,2)</f>
        <v>0</v>
      </c>
      <c r="J48" s="245"/>
      <c r="K48" s="246">
        <f>ROUND(E48*J48,2)</f>
        <v>0</v>
      </c>
      <c r="L48" s="246">
        <v>21</v>
      </c>
      <c r="M48" s="246">
        <f>G48*(1+L48/100)</f>
        <v>0</v>
      </c>
      <c r="N48" s="244">
        <v>0</v>
      </c>
      <c r="O48" s="244">
        <f>ROUND(E48*N48,2)</f>
        <v>0</v>
      </c>
      <c r="P48" s="244">
        <v>0</v>
      </c>
      <c r="Q48" s="244">
        <f>ROUND(E48*P48,2)</f>
        <v>0</v>
      </c>
      <c r="R48" s="246"/>
      <c r="S48" s="246" t="s">
        <v>136</v>
      </c>
      <c r="T48" s="247" t="s">
        <v>136</v>
      </c>
      <c r="U48" s="230">
        <v>1E-3</v>
      </c>
      <c r="V48" s="230">
        <f>ROUND(E48*U48,2)</f>
        <v>0.05</v>
      </c>
      <c r="W48" s="230"/>
      <c r="X48" s="230" t="s">
        <v>137</v>
      </c>
      <c r="Y48" s="230" t="s">
        <v>138</v>
      </c>
      <c r="Z48" s="210"/>
      <c r="AA48" s="210"/>
      <c r="AB48" s="210"/>
      <c r="AC48" s="210"/>
      <c r="AD48" s="210"/>
      <c r="AE48" s="210"/>
      <c r="AF48" s="210"/>
      <c r="AG48" s="210" t="s">
        <v>139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7" t="s">
        <v>272</v>
      </c>
      <c r="D49" s="231"/>
      <c r="E49" s="232">
        <v>45.05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141</v>
      </c>
      <c r="AH49" s="210">
        <v>5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1">
        <v>18</v>
      </c>
      <c r="B50" s="242" t="s">
        <v>283</v>
      </c>
      <c r="C50" s="256" t="s">
        <v>284</v>
      </c>
      <c r="D50" s="243" t="s">
        <v>135</v>
      </c>
      <c r="E50" s="244">
        <v>45.05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0</v>
      </c>
      <c r="O50" s="244">
        <f>ROUND(E50*N50,2)</f>
        <v>0</v>
      </c>
      <c r="P50" s="244">
        <v>0</v>
      </c>
      <c r="Q50" s="244">
        <f>ROUND(E50*P50,2)</f>
        <v>0</v>
      </c>
      <c r="R50" s="246"/>
      <c r="S50" s="246" t="s">
        <v>136</v>
      </c>
      <c r="T50" s="247" t="s">
        <v>136</v>
      </c>
      <c r="U50" s="230">
        <v>3.5000000000000001E-3</v>
      </c>
      <c r="V50" s="230">
        <f>ROUND(E50*U50,2)</f>
        <v>0.16</v>
      </c>
      <c r="W50" s="230"/>
      <c r="X50" s="230" t="s">
        <v>137</v>
      </c>
      <c r="Y50" s="230" t="s">
        <v>138</v>
      </c>
      <c r="Z50" s="210"/>
      <c r="AA50" s="210"/>
      <c r="AB50" s="210"/>
      <c r="AC50" s="210"/>
      <c r="AD50" s="210"/>
      <c r="AE50" s="210"/>
      <c r="AF50" s="210"/>
      <c r="AG50" s="210" t="s">
        <v>139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69" t="s">
        <v>285</v>
      </c>
      <c r="D51" s="267"/>
      <c r="E51" s="267"/>
      <c r="F51" s="267"/>
      <c r="G51" s="267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212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27"/>
      <c r="B52" s="228"/>
      <c r="C52" s="257" t="s">
        <v>272</v>
      </c>
      <c r="D52" s="231"/>
      <c r="E52" s="232">
        <v>45.05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141</v>
      </c>
      <c r="AH52" s="210">
        <v>5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1">
        <v>19</v>
      </c>
      <c r="B53" s="242" t="s">
        <v>286</v>
      </c>
      <c r="C53" s="256" t="s">
        <v>287</v>
      </c>
      <c r="D53" s="243" t="s">
        <v>135</v>
      </c>
      <c r="E53" s="244">
        <v>45.05</v>
      </c>
      <c r="F53" s="245"/>
      <c r="G53" s="246">
        <f>ROUND(E53*F53,2)</f>
        <v>0</v>
      </c>
      <c r="H53" s="245"/>
      <c r="I53" s="246">
        <f>ROUND(E53*H53,2)</f>
        <v>0</v>
      </c>
      <c r="J53" s="245"/>
      <c r="K53" s="246">
        <f>ROUND(E53*J53,2)</f>
        <v>0</v>
      </c>
      <c r="L53" s="246">
        <v>21</v>
      </c>
      <c r="M53" s="246">
        <f>G53*(1+L53/100)</f>
        <v>0</v>
      </c>
      <c r="N53" s="244">
        <v>0</v>
      </c>
      <c r="O53" s="244">
        <f>ROUND(E53*N53,2)</f>
        <v>0</v>
      </c>
      <c r="P53" s="244">
        <v>0</v>
      </c>
      <c r="Q53" s="244">
        <f>ROUND(E53*P53,2)</f>
        <v>0</v>
      </c>
      <c r="R53" s="246"/>
      <c r="S53" s="246" t="s">
        <v>136</v>
      </c>
      <c r="T53" s="247" t="s">
        <v>136</v>
      </c>
      <c r="U53" s="230">
        <v>1.0999999999999999E-2</v>
      </c>
      <c r="V53" s="230">
        <f>ROUND(E53*U53,2)</f>
        <v>0.5</v>
      </c>
      <c r="W53" s="230"/>
      <c r="X53" s="230" t="s">
        <v>137</v>
      </c>
      <c r="Y53" s="230" t="s">
        <v>138</v>
      </c>
      <c r="Z53" s="210"/>
      <c r="AA53" s="210"/>
      <c r="AB53" s="210"/>
      <c r="AC53" s="210"/>
      <c r="AD53" s="210"/>
      <c r="AE53" s="210"/>
      <c r="AF53" s="210"/>
      <c r="AG53" s="210" t="s">
        <v>139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27"/>
      <c r="B54" s="228"/>
      <c r="C54" s="257" t="s">
        <v>272</v>
      </c>
      <c r="D54" s="231"/>
      <c r="E54" s="232">
        <v>45.05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141</v>
      </c>
      <c r="AH54" s="210">
        <v>5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1">
        <v>20</v>
      </c>
      <c r="B55" s="242" t="s">
        <v>288</v>
      </c>
      <c r="C55" s="256" t="s">
        <v>289</v>
      </c>
      <c r="D55" s="243" t="s">
        <v>290</v>
      </c>
      <c r="E55" s="244">
        <v>1.12625</v>
      </c>
      <c r="F55" s="245"/>
      <c r="G55" s="246">
        <f>ROUND(E55*F55,2)</f>
        <v>0</v>
      </c>
      <c r="H55" s="245"/>
      <c r="I55" s="246">
        <f>ROUND(E55*H55,2)</f>
        <v>0</v>
      </c>
      <c r="J55" s="245"/>
      <c r="K55" s="246">
        <f>ROUND(E55*J55,2)</f>
        <v>0</v>
      </c>
      <c r="L55" s="246">
        <v>21</v>
      </c>
      <c r="M55" s="246">
        <f>G55*(1+L55/100)</f>
        <v>0</v>
      </c>
      <c r="N55" s="244">
        <v>1E-3</v>
      </c>
      <c r="O55" s="244">
        <f>ROUND(E55*N55,2)</f>
        <v>0</v>
      </c>
      <c r="P55" s="244">
        <v>0</v>
      </c>
      <c r="Q55" s="244">
        <f>ROUND(E55*P55,2)</f>
        <v>0</v>
      </c>
      <c r="R55" s="246" t="s">
        <v>291</v>
      </c>
      <c r="S55" s="246" t="s">
        <v>136</v>
      </c>
      <c r="T55" s="247" t="s">
        <v>136</v>
      </c>
      <c r="U55" s="230">
        <v>0</v>
      </c>
      <c r="V55" s="230">
        <f>ROUND(E55*U55,2)</f>
        <v>0</v>
      </c>
      <c r="W55" s="230"/>
      <c r="X55" s="230" t="s">
        <v>292</v>
      </c>
      <c r="Y55" s="230" t="s">
        <v>138</v>
      </c>
      <c r="Z55" s="210"/>
      <c r="AA55" s="210"/>
      <c r="AB55" s="210"/>
      <c r="AC55" s="210"/>
      <c r="AD55" s="210"/>
      <c r="AE55" s="210"/>
      <c r="AF55" s="210"/>
      <c r="AG55" s="210" t="s">
        <v>293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27"/>
      <c r="B56" s="228"/>
      <c r="C56" s="257" t="s">
        <v>294</v>
      </c>
      <c r="D56" s="231"/>
      <c r="E56" s="232">
        <v>1.12625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141</v>
      </c>
      <c r="AH56" s="210">
        <v>5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1">
        <v>21</v>
      </c>
      <c r="B57" s="242" t="s">
        <v>295</v>
      </c>
      <c r="C57" s="256" t="s">
        <v>296</v>
      </c>
      <c r="D57" s="243" t="s">
        <v>297</v>
      </c>
      <c r="E57" s="244">
        <v>0.13514999999999999</v>
      </c>
      <c r="F57" s="245"/>
      <c r="G57" s="246">
        <f>ROUND(E57*F57,2)</f>
        <v>0</v>
      </c>
      <c r="H57" s="245"/>
      <c r="I57" s="246">
        <f>ROUND(E57*H57,2)</f>
        <v>0</v>
      </c>
      <c r="J57" s="245"/>
      <c r="K57" s="246">
        <f>ROUND(E57*J57,2)</f>
        <v>0</v>
      </c>
      <c r="L57" s="246">
        <v>21</v>
      </c>
      <c r="M57" s="246">
        <f>G57*(1+L57/100)</f>
        <v>0</v>
      </c>
      <c r="N57" s="244">
        <v>1E-3</v>
      </c>
      <c r="O57" s="244">
        <f>ROUND(E57*N57,2)</f>
        <v>0</v>
      </c>
      <c r="P57" s="244">
        <v>0</v>
      </c>
      <c r="Q57" s="244">
        <f>ROUND(E57*P57,2)</f>
        <v>0</v>
      </c>
      <c r="R57" s="246" t="s">
        <v>291</v>
      </c>
      <c r="S57" s="246" t="s">
        <v>136</v>
      </c>
      <c r="T57" s="247" t="s">
        <v>136</v>
      </c>
      <c r="U57" s="230">
        <v>0</v>
      </c>
      <c r="V57" s="230">
        <f>ROUND(E57*U57,2)</f>
        <v>0</v>
      </c>
      <c r="W57" s="230"/>
      <c r="X57" s="230" t="s">
        <v>292</v>
      </c>
      <c r="Y57" s="230" t="s">
        <v>138</v>
      </c>
      <c r="Z57" s="210"/>
      <c r="AA57" s="210"/>
      <c r="AB57" s="210"/>
      <c r="AC57" s="210"/>
      <c r="AD57" s="210"/>
      <c r="AE57" s="210"/>
      <c r="AF57" s="210"/>
      <c r="AG57" s="210" t="s">
        <v>298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27"/>
      <c r="B58" s="228"/>
      <c r="C58" s="257" t="s">
        <v>299</v>
      </c>
      <c r="D58" s="231"/>
      <c r="E58" s="232">
        <v>0.13514999999999999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141</v>
      </c>
      <c r="AH58" s="210">
        <v>5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1">
        <v>22</v>
      </c>
      <c r="B59" s="242" t="s">
        <v>300</v>
      </c>
      <c r="C59" s="256" t="s">
        <v>301</v>
      </c>
      <c r="D59" s="243" t="s">
        <v>194</v>
      </c>
      <c r="E59" s="244">
        <v>7.4332500000000001</v>
      </c>
      <c r="F59" s="245"/>
      <c r="G59" s="246">
        <f>ROUND(E59*F59,2)</f>
        <v>0</v>
      </c>
      <c r="H59" s="245"/>
      <c r="I59" s="246">
        <f>ROUND(E59*H59,2)</f>
        <v>0</v>
      </c>
      <c r="J59" s="245"/>
      <c r="K59" s="246">
        <f>ROUND(E59*J59,2)</f>
        <v>0</v>
      </c>
      <c r="L59" s="246">
        <v>21</v>
      </c>
      <c r="M59" s="246">
        <f>G59*(1+L59/100)</f>
        <v>0</v>
      </c>
      <c r="N59" s="244">
        <v>1</v>
      </c>
      <c r="O59" s="244">
        <f>ROUND(E59*N59,2)</f>
        <v>7.43</v>
      </c>
      <c r="P59" s="244">
        <v>0</v>
      </c>
      <c r="Q59" s="244">
        <f>ROUND(E59*P59,2)</f>
        <v>0</v>
      </c>
      <c r="R59" s="246" t="s">
        <v>291</v>
      </c>
      <c r="S59" s="246" t="s">
        <v>136</v>
      </c>
      <c r="T59" s="247" t="s">
        <v>136</v>
      </c>
      <c r="U59" s="230">
        <v>0</v>
      </c>
      <c r="V59" s="230">
        <f>ROUND(E59*U59,2)</f>
        <v>0</v>
      </c>
      <c r="W59" s="230"/>
      <c r="X59" s="230" t="s">
        <v>292</v>
      </c>
      <c r="Y59" s="230" t="s">
        <v>138</v>
      </c>
      <c r="Z59" s="210"/>
      <c r="AA59" s="210"/>
      <c r="AB59" s="210"/>
      <c r="AC59" s="210"/>
      <c r="AD59" s="210"/>
      <c r="AE59" s="210"/>
      <c r="AF59" s="210"/>
      <c r="AG59" s="210" t="s">
        <v>293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27"/>
      <c r="B60" s="228"/>
      <c r="C60" s="257" t="s">
        <v>302</v>
      </c>
      <c r="D60" s="231"/>
      <c r="E60" s="232">
        <v>7.4332500000000001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141</v>
      </c>
      <c r="AH60" s="210">
        <v>5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x14ac:dyDescent="0.2">
      <c r="A61" s="234" t="s">
        <v>131</v>
      </c>
      <c r="B61" s="235" t="s">
        <v>85</v>
      </c>
      <c r="C61" s="255" t="s">
        <v>86</v>
      </c>
      <c r="D61" s="236"/>
      <c r="E61" s="237"/>
      <c r="F61" s="238"/>
      <c r="G61" s="238">
        <f>SUMIF(AG62:AG78,"&lt;&gt;NOR",G62:G78)</f>
        <v>0</v>
      </c>
      <c r="H61" s="238"/>
      <c r="I61" s="238">
        <f>SUM(I62:I78)</f>
        <v>0</v>
      </c>
      <c r="J61" s="238"/>
      <c r="K61" s="238">
        <f>SUM(K62:K78)</f>
        <v>0</v>
      </c>
      <c r="L61" s="238"/>
      <c r="M61" s="238">
        <f>SUM(M62:M78)</f>
        <v>0</v>
      </c>
      <c r="N61" s="237"/>
      <c r="O61" s="237">
        <f>SUM(O62:O78)</f>
        <v>34.840000000000003</v>
      </c>
      <c r="P61" s="237"/>
      <c r="Q61" s="237">
        <f>SUM(Q62:Q78)</f>
        <v>0</v>
      </c>
      <c r="R61" s="238"/>
      <c r="S61" s="238"/>
      <c r="T61" s="239"/>
      <c r="U61" s="233"/>
      <c r="V61" s="233">
        <f>SUM(V62:V78)</f>
        <v>35.690000000000005</v>
      </c>
      <c r="W61" s="233"/>
      <c r="X61" s="233"/>
      <c r="Y61" s="233"/>
      <c r="AG61" t="s">
        <v>132</v>
      </c>
    </row>
    <row r="62" spans="1:60" ht="22.5" outlineLevel="1" x14ac:dyDescent="0.2">
      <c r="A62" s="241">
        <v>23</v>
      </c>
      <c r="B62" s="242" t="s">
        <v>303</v>
      </c>
      <c r="C62" s="256" t="s">
        <v>304</v>
      </c>
      <c r="D62" s="243" t="s">
        <v>135</v>
      </c>
      <c r="E62" s="244">
        <v>51.701999999999998</v>
      </c>
      <c r="F62" s="245"/>
      <c r="G62" s="246">
        <f>ROUND(E62*F62,2)</f>
        <v>0</v>
      </c>
      <c r="H62" s="245"/>
      <c r="I62" s="246">
        <f>ROUND(E62*H62,2)</f>
        <v>0</v>
      </c>
      <c r="J62" s="245"/>
      <c r="K62" s="246">
        <f>ROUND(E62*J62,2)</f>
        <v>0</v>
      </c>
      <c r="L62" s="246">
        <v>21</v>
      </c>
      <c r="M62" s="246">
        <f>G62*(1+L62/100)</f>
        <v>0</v>
      </c>
      <c r="N62" s="244">
        <v>0.23</v>
      </c>
      <c r="O62" s="244">
        <f>ROUND(E62*N62,2)</f>
        <v>11.89</v>
      </c>
      <c r="P62" s="244">
        <v>0</v>
      </c>
      <c r="Q62" s="244">
        <f>ROUND(E62*P62,2)</f>
        <v>0</v>
      </c>
      <c r="R62" s="246"/>
      <c r="S62" s="246" t="s">
        <v>136</v>
      </c>
      <c r="T62" s="247" t="s">
        <v>136</v>
      </c>
      <c r="U62" s="230">
        <v>2.3E-2</v>
      </c>
      <c r="V62" s="230">
        <f>ROUND(E62*U62,2)</f>
        <v>1.19</v>
      </c>
      <c r="W62" s="230"/>
      <c r="X62" s="230" t="s">
        <v>137</v>
      </c>
      <c r="Y62" s="230" t="s">
        <v>138</v>
      </c>
      <c r="Z62" s="210"/>
      <c r="AA62" s="210"/>
      <c r="AB62" s="210"/>
      <c r="AC62" s="210"/>
      <c r="AD62" s="210"/>
      <c r="AE62" s="210"/>
      <c r="AF62" s="210"/>
      <c r="AG62" s="210" t="s">
        <v>139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27"/>
      <c r="B63" s="228"/>
      <c r="C63" s="257" t="s">
        <v>305</v>
      </c>
      <c r="D63" s="231"/>
      <c r="E63" s="232">
        <v>51.701999999999998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141</v>
      </c>
      <c r="AH63" s="210">
        <v>5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1" x14ac:dyDescent="0.2">
      <c r="A64" s="241">
        <v>24</v>
      </c>
      <c r="B64" s="242" t="s">
        <v>303</v>
      </c>
      <c r="C64" s="256" t="s">
        <v>306</v>
      </c>
      <c r="D64" s="243" t="s">
        <v>135</v>
      </c>
      <c r="E64" s="244">
        <v>54.164000000000001</v>
      </c>
      <c r="F64" s="245"/>
      <c r="G64" s="246">
        <f>ROUND(E64*F64,2)</f>
        <v>0</v>
      </c>
      <c r="H64" s="245"/>
      <c r="I64" s="246">
        <f>ROUND(E64*H64,2)</f>
        <v>0</v>
      </c>
      <c r="J64" s="245"/>
      <c r="K64" s="246">
        <f>ROUND(E64*J64,2)</f>
        <v>0</v>
      </c>
      <c r="L64" s="246">
        <v>21</v>
      </c>
      <c r="M64" s="246">
        <f>G64*(1+L64/100)</f>
        <v>0</v>
      </c>
      <c r="N64" s="244">
        <v>0.23</v>
      </c>
      <c r="O64" s="244">
        <f>ROUND(E64*N64,2)</f>
        <v>12.46</v>
      </c>
      <c r="P64" s="244">
        <v>0</v>
      </c>
      <c r="Q64" s="244">
        <f>ROUND(E64*P64,2)</f>
        <v>0</v>
      </c>
      <c r="R64" s="246"/>
      <c r="S64" s="246" t="s">
        <v>136</v>
      </c>
      <c r="T64" s="247" t="s">
        <v>136</v>
      </c>
      <c r="U64" s="230">
        <v>2.3E-2</v>
      </c>
      <c r="V64" s="230">
        <f>ROUND(E64*U64,2)</f>
        <v>1.25</v>
      </c>
      <c r="W64" s="230"/>
      <c r="X64" s="230" t="s">
        <v>137</v>
      </c>
      <c r="Y64" s="230" t="s">
        <v>138</v>
      </c>
      <c r="Z64" s="210"/>
      <c r="AA64" s="210"/>
      <c r="AB64" s="210"/>
      <c r="AC64" s="210"/>
      <c r="AD64" s="210"/>
      <c r="AE64" s="210"/>
      <c r="AF64" s="210"/>
      <c r="AG64" s="210" t="s">
        <v>139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57" t="s">
        <v>307</v>
      </c>
      <c r="D65" s="231"/>
      <c r="E65" s="232">
        <v>54.164000000000001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141</v>
      </c>
      <c r="AH65" s="210">
        <v>5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41">
        <v>25</v>
      </c>
      <c r="B66" s="242" t="s">
        <v>308</v>
      </c>
      <c r="C66" s="256" t="s">
        <v>309</v>
      </c>
      <c r="D66" s="243" t="s">
        <v>135</v>
      </c>
      <c r="E66" s="244">
        <v>54.164000000000001</v>
      </c>
      <c r="F66" s="245"/>
      <c r="G66" s="246">
        <f>ROUND(E66*F66,2)</f>
        <v>0</v>
      </c>
      <c r="H66" s="245"/>
      <c r="I66" s="246">
        <f>ROUND(E66*H66,2)</f>
        <v>0</v>
      </c>
      <c r="J66" s="245"/>
      <c r="K66" s="246">
        <f>ROUND(E66*J66,2)</f>
        <v>0</v>
      </c>
      <c r="L66" s="246">
        <v>21</v>
      </c>
      <c r="M66" s="246">
        <f>G66*(1+L66/100)</f>
        <v>0</v>
      </c>
      <c r="N66" s="244">
        <v>0</v>
      </c>
      <c r="O66" s="244">
        <f>ROUND(E66*N66,2)</f>
        <v>0</v>
      </c>
      <c r="P66" s="244">
        <v>0</v>
      </c>
      <c r="Q66" s="244">
        <f>ROUND(E66*P66,2)</f>
        <v>0</v>
      </c>
      <c r="R66" s="246"/>
      <c r="S66" s="246" t="s">
        <v>136</v>
      </c>
      <c r="T66" s="247" t="s">
        <v>136</v>
      </c>
      <c r="U66" s="230">
        <v>9.0999999999999998E-2</v>
      </c>
      <c r="V66" s="230">
        <f>ROUND(E66*U66,2)</f>
        <v>4.93</v>
      </c>
      <c r="W66" s="230"/>
      <c r="X66" s="230" t="s">
        <v>137</v>
      </c>
      <c r="Y66" s="230" t="s">
        <v>138</v>
      </c>
      <c r="Z66" s="210"/>
      <c r="AA66" s="210"/>
      <c r="AB66" s="210"/>
      <c r="AC66" s="210"/>
      <c r="AD66" s="210"/>
      <c r="AE66" s="210"/>
      <c r="AF66" s="210"/>
      <c r="AG66" s="210" t="s">
        <v>139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27"/>
      <c r="B67" s="228"/>
      <c r="C67" s="257" t="s">
        <v>310</v>
      </c>
      <c r="D67" s="231"/>
      <c r="E67" s="232">
        <v>54.164000000000001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141</v>
      </c>
      <c r="AH67" s="210">
        <v>5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1">
        <v>26</v>
      </c>
      <c r="B68" s="242" t="s">
        <v>311</v>
      </c>
      <c r="C68" s="256" t="s">
        <v>312</v>
      </c>
      <c r="D68" s="243" t="s">
        <v>135</v>
      </c>
      <c r="E68" s="244">
        <v>49.24</v>
      </c>
      <c r="F68" s="245"/>
      <c r="G68" s="246">
        <f>ROUND(E68*F68,2)</f>
        <v>0</v>
      </c>
      <c r="H68" s="245"/>
      <c r="I68" s="246">
        <f>ROUND(E68*H68,2)</f>
        <v>0</v>
      </c>
      <c r="J68" s="245"/>
      <c r="K68" s="246">
        <f>ROUND(E68*J68,2)</f>
        <v>0</v>
      </c>
      <c r="L68" s="246">
        <v>21</v>
      </c>
      <c r="M68" s="246">
        <f>G68*(1+L68/100)</f>
        <v>0</v>
      </c>
      <c r="N68" s="244">
        <v>7.3899999999999993E-2</v>
      </c>
      <c r="O68" s="244">
        <f>ROUND(E68*N68,2)</f>
        <v>3.64</v>
      </c>
      <c r="P68" s="244">
        <v>0</v>
      </c>
      <c r="Q68" s="244">
        <f>ROUND(E68*P68,2)</f>
        <v>0</v>
      </c>
      <c r="R68" s="246"/>
      <c r="S68" s="246" t="s">
        <v>136</v>
      </c>
      <c r="T68" s="247" t="s">
        <v>136</v>
      </c>
      <c r="U68" s="230">
        <v>0.45200000000000001</v>
      </c>
      <c r="V68" s="230">
        <f>ROUND(E68*U68,2)</f>
        <v>22.26</v>
      </c>
      <c r="W68" s="230"/>
      <c r="X68" s="230" t="s">
        <v>137</v>
      </c>
      <c r="Y68" s="230" t="s">
        <v>138</v>
      </c>
      <c r="Z68" s="210"/>
      <c r="AA68" s="210"/>
      <c r="AB68" s="210"/>
      <c r="AC68" s="210"/>
      <c r="AD68" s="210"/>
      <c r="AE68" s="210"/>
      <c r="AF68" s="210"/>
      <c r="AG68" s="210" t="s">
        <v>139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27"/>
      <c r="B69" s="228"/>
      <c r="C69" s="257" t="s">
        <v>313</v>
      </c>
      <c r="D69" s="231"/>
      <c r="E69" s="232">
        <v>42.8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141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27"/>
      <c r="B70" s="228"/>
      <c r="C70" s="257" t="s">
        <v>314</v>
      </c>
      <c r="D70" s="231"/>
      <c r="E70" s="232">
        <v>6.44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141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41">
        <v>27</v>
      </c>
      <c r="B71" s="242" t="s">
        <v>315</v>
      </c>
      <c r="C71" s="256" t="s">
        <v>316</v>
      </c>
      <c r="D71" s="243" t="s">
        <v>317</v>
      </c>
      <c r="E71" s="244">
        <v>14.772</v>
      </c>
      <c r="F71" s="245"/>
      <c r="G71" s="246">
        <f>ROUND(E71*F71,2)</f>
        <v>0</v>
      </c>
      <c r="H71" s="245"/>
      <c r="I71" s="246">
        <f>ROUND(E71*H71,2)</f>
        <v>0</v>
      </c>
      <c r="J71" s="245"/>
      <c r="K71" s="246">
        <f>ROUND(E71*J71,2)</f>
        <v>0</v>
      </c>
      <c r="L71" s="246">
        <v>21</v>
      </c>
      <c r="M71" s="246">
        <f>G71*(1+L71/100)</f>
        <v>0</v>
      </c>
      <c r="N71" s="244">
        <v>3.3E-4</v>
      </c>
      <c r="O71" s="244">
        <f>ROUND(E71*N71,2)</f>
        <v>0</v>
      </c>
      <c r="P71" s="244">
        <v>0</v>
      </c>
      <c r="Q71" s="244">
        <f>ROUND(E71*P71,2)</f>
        <v>0</v>
      </c>
      <c r="R71" s="246"/>
      <c r="S71" s="246" t="s">
        <v>136</v>
      </c>
      <c r="T71" s="247" t="s">
        <v>136</v>
      </c>
      <c r="U71" s="230">
        <v>0.41</v>
      </c>
      <c r="V71" s="230">
        <f>ROUND(E71*U71,2)</f>
        <v>6.06</v>
      </c>
      <c r="W71" s="230"/>
      <c r="X71" s="230" t="s">
        <v>137</v>
      </c>
      <c r="Y71" s="230" t="s">
        <v>138</v>
      </c>
      <c r="Z71" s="210"/>
      <c r="AA71" s="210"/>
      <c r="AB71" s="210"/>
      <c r="AC71" s="210"/>
      <c r="AD71" s="210"/>
      <c r="AE71" s="210"/>
      <c r="AF71" s="210"/>
      <c r="AG71" s="210" t="s">
        <v>139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57" t="s">
        <v>318</v>
      </c>
      <c r="D72" s="231"/>
      <c r="E72" s="232">
        <v>14.772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141</v>
      </c>
      <c r="AH72" s="210">
        <v>5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22.5" outlineLevel="1" x14ac:dyDescent="0.2">
      <c r="A73" s="248">
        <v>28</v>
      </c>
      <c r="B73" s="249" t="s">
        <v>319</v>
      </c>
      <c r="C73" s="258" t="s">
        <v>320</v>
      </c>
      <c r="D73" s="250" t="s">
        <v>135</v>
      </c>
      <c r="E73" s="251">
        <v>1.2</v>
      </c>
      <c r="F73" s="252"/>
      <c r="G73" s="253">
        <f>ROUND(E73*F73,2)</f>
        <v>0</v>
      </c>
      <c r="H73" s="252"/>
      <c r="I73" s="253">
        <f>ROUND(E73*H73,2)</f>
        <v>0</v>
      </c>
      <c r="J73" s="252"/>
      <c r="K73" s="253">
        <f>ROUND(E73*J73,2)</f>
        <v>0</v>
      </c>
      <c r="L73" s="253">
        <v>21</v>
      </c>
      <c r="M73" s="253">
        <f>G73*(1+L73/100)</f>
        <v>0</v>
      </c>
      <c r="N73" s="251">
        <v>0.13</v>
      </c>
      <c r="O73" s="251">
        <f>ROUND(E73*N73,2)</f>
        <v>0.16</v>
      </c>
      <c r="P73" s="251">
        <v>0</v>
      </c>
      <c r="Q73" s="251">
        <f>ROUND(E73*P73,2)</f>
        <v>0</v>
      </c>
      <c r="R73" s="253"/>
      <c r="S73" s="253" t="s">
        <v>189</v>
      </c>
      <c r="T73" s="254" t="s">
        <v>190</v>
      </c>
      <c r="U73" s="230">
        <v>0</v>
      </c>
      <c r="V73" s="230">
        <f>ROUND(E73*U73,2)</f>
        <v>0</v>
      </c>
      <c r="W73" s="230"/>
      <c r="X73" s="230" t="s">
        <v>137</v>
      </c>
      <c r="Y73" s="230" t="s">
        <v>138</v>
      </c>
      <c r="Z73" s="210"/>
      <c r="AA73" s="210"/>
      <c r="AB73" s="210"/>
      <c r="AC73" s="210"/>
      <c r="AD73" s="210"/>
      <c r="AE73" s="210"/>
      <c r="AF73" s="210"/>
      <c r="AG73" s="210" t="s">
        <v>139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ht="22.5" outlineLevel="1" x14ac:dyDescent="0.2">
      <c r="A74" s="241">
        <v>29</v>
      </c>
      <c r="B74" s="242" t="s">
        <v>321</v>
      </c>
      <c r="C74" s="256" t="s">
        <v>322</v>
      </c>
      <c r="D74" s="243" t="s">
        <v>135</v>
      </c>
      <c r="E74" s="244">
        <v>51.701999999999998</v>
      </c>
      <c r="F74" s="245"/>
      <c r="G74" s="246">
        <f>ROUND(E74*F74,2)</f>
        <v>0</v>
      </c>
      <c r="H74" s="245"/>
      <c r="I74" s="246">
        <f>ROUND(E74*H74,2)</f>
        <v>0</v>
      </c>
      <c r="J74" s="245"/>
      <c r="K74" s="246">
        <f>ROUND(E74*J74,2)</f>
        <v>0</v>
      </c>
      <c r="L74" s="246">
        <v>21</v>
      </c>
      <c r="M74" s="246">
        <f>G74*(1+L74/100)</f>
        <v>0</v>
      </c>
      <c r="N74" s="244">
        <v>0.129</v>
      </c>
      <c r="O74" s="244">
        <f>ROUND(E74*N74,2)</f>
        <v>6.67</v>
      </c>
      <c r="P74" s="244">
        <v>0</v>
      </c>
      <c r="Q74" s="244">
        <f>ROUND(E74*P74,2)</f>
        <v>0</v>
      </c>
      <c r="R74" s="246" t="s">
        <v>291</v>
      </c>
      <c r="S74" s="246" t="s">
        <v>136</v>
      </c>
      <c r="T74" s="247" t="s">
        <v>136</v>
      </c>
      <c r="U74" s="230">
        <v>0</v>
      </c>
      <c r="V74" s="230">
        <f>ROUND(E74*U74,2)</f>
        <v>0</v>
      </c>
      <c r="W74" s="230"/>
      <c r="X74" s="230" t="s">
        <v>292</v>
      </c>
      <c r="Y74" s="230" t="s">
        <v>138</v>
      </c>
      <c r="Z74" s="210"/>
      <c r="AA74" s="210"/>
      <c r="AB74" s="210"/>
      <c r="AC74" s="210"/>
      <c r="AD74" s="210"/>
      <c r="AE74" s="210"/>
      <c r="AF74" s="210"/>
      <c r="AG74" s="210" t="s">
        <v>293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27"/>
      <c r="B75" s="228"/>
      <c r="C75" s="257" t="s">
        <v>323</v>
      </c>
      <c r="D75" s="231"/>
      <c r="E75" s="232">
        <v>49.24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141</v>
      </c>
      <c r="AH75" s="210">
        <v>5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27"/>
      <c r="B76" s="228"/>
      <c r="C76" s="273" t="s">
        <v>324</v>
      </c>
      <c r="D76" s="271"/>
      <c r="E76" s="272">
        <v>2.4620000000000002</v>
      </c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141</v>
      </c>
      <c r="AH76" s="210">
        <v>4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41">
        <v>30</v>
      </c>
      <c r="B77" s="242" t="s">
        <v>325</v>
      </c>
      <c r="C77" s="256" t="s">
        <v>326</v>
      </c>
      <c r="D77" s="243" t="s">
        <v>135</v>
      </c>
      <c r="E77" s="244">
        <v>64.996799999999993</v>
      </c>
      <c r="F77" s="245"/>
      <c r="G77" s="246">
        <f>ROUND(E77*F77,2)</f>
        <v>0</v>
      </c>
      <c r="H77" s="245"/>
      <c r="I77" s="246">
        <f>ROUND(E77*H77,2)</f>
        <v>0</v>
      </c>
      <c r="J77" s="245"/>
      <c r="K77" s="246">
        <f>ROUND(E77*J77,2)</f>
        <v>0</v>
      </c>
      <c r="L77" s="246">
        <v>21</v>
      </c>
      <c r="M77" s="246">
        <f>G77*(1+L77/100)</f>
        <v>0</v>
      </c>
      <c r="N77" s="244">
        <v>2.5000000000000001E-4</v>
      </c>
      <c r="O77" s="244">
        <f>ROUND(E77*N77,2)</f>
        <v>0.02</v>
      </c>
      <c r="P77" s="244">
        <v>0</v>
      </c>
      <c r="Q77" s="244">
        <f>ROUND(E77*P77,2)</f>
        <v>0</v>
      </c>
      <c r="R77" s="246" t="s">
        <v>291</v>
      </c>
      <c r="S77" s="246" t="s">
        <v>136</v>
      </c>
      <c r="T77" s="247" t="s">
        <v>136</v>
      </c>
      <c r="U77" s="230">
        <v>0</v>
      </c>
      <c r="V77" s="230">
        <f>ROUND(E77*U77,2)</f>
        <v>0</v>
      </c>
      <c r="W77" s="230"/>
      <c r="X77" s="230" t="s">
        <v>292</v>
      </c>
      <c r="Y77" s="230" t="s">
        <v>138</v>
      </c>
      <c r="Z77" s="210"/>
      <c r="AA77" s="210"/>
      <c r="AB77" s="210"/>
      <c r="AC77" s="210"/>
      <c r="AD77" s="210"/>
      <c r="AE77" s="210"/>
      <c r="AF77" s="210"/>
      <c r="AG77" s="210" t="s">
        <v>293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27"/>
      <c r="B78" s="228"/>
      <c r="C78" s="257" t="s">
        <v>327</v>
      </c>
      <c r="D78" s="231"/>
      <c r="E78" s="232">
        <v>64.996799999999993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141</v>
      </c>
      <c r="AH78" s="210">
        <v>5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x14ac:dyDescent="0.2">
      <c r="A79" s="234" t="s">
        <v>131</v>
      </c>
      <c r="B79" s="235" t="s">
        <v>89</v>
      </c>
      <c r="C79" s="255" t="s">
        <v>90</v>
      </c>
      <c r="D79" s="236"/>
      <c r="E79" s="237"/>
      <c r="F79" s="238"/>
      <c r="G79" s="238">
        <f>SUMIF(AG80:AG84,"&lt;&gt;NOR",G80:G84)</f>
        <v>0</v>
      </c>
      <c r="H79" s="238"/>
      <c r="I79" s="238">
        <f>SUM(I80:I84)</f>
        <v>0</v>
      </c>
      <c r="J79" s="238"/>
      <c r="K79" s="238">
        <f>SUM(K80:K84)</f>
        <v>0</v>
      </c>
      <c r="L79" s="238"/>
      <c r="M79" s="238">
        <f>SUM(M80:M84)</f>
        <v>0</v>
      </c>
      <c r="N79" s="237"/>
      <c r="O79" s="237">
        <f>SUM(O80:O84)</f>
        <v>14.69</v>
      </c>
      <c r="P79" s="237"/>
      <c r="Q79" s="237">
        <f>SUM(Q80:Q84)</f>
        <v>0</v>
      </c>
      <c r="R79" s="238"/>
      <c r="S79" s="238"/>
      <c r="T79" s="239"/>
      <c r="U79" s="233"/>
      <c r="V79" s="233">
        <f>SUM(V80:V84)</f>
        <v>18.93</v>
      </c>
      <c r="W79" s="233"/>
      <c r="X79" s="233"/>
      <c r="Y79" s="233"/>
      <c r="AG79" t="s">
        <v>132</v>
      </c>
    </row>
    <row r="80" spans="1:60" ht="22.5" outlineLevel="1" x14ac:dyDescent="0.2">
      <c r="A80" s="241">
        <v>31</v>
      </c>
      <c r="B80" s="242" t="s">
        <v>328</v>
      </c>
      <c r="C80" s="256" t="s">
        <v>329</v>
      </c>
      <c r="D80" s="243" t="s">
        <v>317</v>
      </c>
      <c r="E80" s="244">
        <v>69.599999999999994</v>
      </c>
      <c r="F80" s="245"/>
      <c r="G80" s="246">
        <f>ROUND(E80*F80,2)</f>
        <v>0</v>
      </c>
      <c r="H80" s="245"/>
      <c r="I80" s="246">
        <f>ROUND(E80*H80,2)</f>
        <v>0</v>
      </c>
      <c r="J80" s="245"/>
      <c r="K80" s="246">
        <f>ROUND(E80*J80,2)</f>
        <v>0</v>
      </c>
      <c r="L80" s="246">
        <v>21</v>
      </c>
      <c r="M80" s="246">
        <f>G80*(1+L80/100)</f>
        <v>0</v>
      </c>
      <c r="N80" s="244">
        <v>0.188</v>
      </c>
      <c r="O80" s="244">
        <f>ROUND(E80*N80,2)</f>
        <v>13.08</v>
      </c>
      <c r="P80" s="244">
        <v>0</v>
      </c>
      <c r="Q80" s="244">
        <f>ROUND(E80*P80,2)</f>
        <v>0</v>
      </c>
      <c r="R80" s="246"/>
      <c r="S80" s="246" t="s">
        <v>136</v>
      </c>
      <c r="T80" s="247" t="s">
        <v>136</v>
      </c>
      <c r="U80" s="230">
        <v>0.27200000000000002</v>
      </c>
      <c r="V80" s="230">
        <f>ROUND(E80*U80,2)</f>
        <v>18.93</v>
      </c>
      <c r="W80" s="230"/>
      <c r="X80" s="230" t="s">
        <v>137</v>
      </c>
      <c r="Y80" s="230" t="s">
        <v>138</v>
      </c>
      <c r="Z80" s="210"/>
      <c r="AA80" s="210"/>
      <c r="AB80" s="210"/>
      <c r="AC80" s="210"/>
      <c r="AD80" s="210"/>
      <c r="AE80" s="210"/>
      <c r="AF80" s="210"/>
      <c r="AG80" s="210" t="s">
        <v>139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27"/>
      <c r="B81" s="228"/>
      <c r="C81" s="257" t="s">
        <v>330</v>
      </c>
      <c r="D81" s="231"/>
      <c r="E81" s="232">
        <v>69.599999999999994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141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22.5" outlineLevel="1" x14ac:dyDescent="0.2">
      <c r="A82" s="241">
        <v>32</v>
      </c>
      <c r="B82" s="242" t="s">
        <v>331</v>
      </c>
      <c r="C82" s="256" t="s">
        <v>332</v>
      </c>
      <c r="D82" s="243" t="s">
        <v>333</v>
      </c>
      <c r="E82" s="244">
        <v>73.08</v>
      </c>
      <c r="F82" s="245"/>
      <c r="G82" s="246">
        <f>ROUND(E82*F82,2)</f>
        <v>0</v>
      </c>
      <c r="H82" s="245"/>
      <c r="I82" s="246">
        <f>ROUND(E82*H82,2)</f>
        <v>0</v>
      </c>
      <c r="J82" s="245"/>
      <c r="K82" s="246">
        <f>ROUND(E82*J82,2)</f>
        <v>0</v>
      </c>
      <c r="L82" s="246">
        <v>21</v>
      </c>
      <c r="M82" s="246">
        <f>G82*(1+L82/100)</f>
        <v>0</v>
      </c>
      <c r="N82" s="244">
        <v>2.1999999999999999E-2</v>
      </c>
      <c r="O82" s="244">
        <f>ROUND(E82*N82,2)</f>
        <v>1.61</v>
      </c>
      <c r="P82" s="244">
        <v>0</v>
      </c>
      <c r="Q82" s="244">
        <f>ROUND(E82*P82,2)</f>
        <v>0</v>
      </c>
      <c r="R82" s="246" t="s">
        <v>291</v>
      </c>
      <c r="S82" s="246" t="s">
        <v>136</v>
      </c>
      <c r="T82" s="247" t="s">
        <v>136</v>
      </c>
      <c r="U82" s="230">
        <v>0</v>
      </c>
      <c r="V82" s="230">
        <f>ROUND(E82*U82,2)</f>
        <v>0</v>
      </c>
      <c r="W82" s="230"/>
      <c r="X82" s="230" t="s">
        <v>292</v>
      </c>
      <c r="Y82" s="230" t="s">
        <v>138</v>
      </c>
      <c r="Z82" s="210"/>
      <c r="AA82" s="210"/>
      <c r="AB82" s="210"/>
      <c r="AC82" s="210"/>
      <c r="AD82" s="210"/>
      <c r="AE82" s="210"/>
      <c r="AF82" s="210"/>
      <c r="AG82" s="210" t="s">
        <v>293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27"/>
      <c r="B83" s="228"/>
      <c r="C83" s="257" t="s">
        <v>334</v>
      </c>
      <c r="D83" s="231"/>
      <c r="E83" s="232">
        <v>69.599999999999994</v>
      </c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141</v>
      </c>
      <c r="AH83" s="210">
        <v>5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27"/>
      <c r="B84" s="228"/>
      <c r="C84" s="273" t="s">
        <v>324</v>
      </c>
      <c r="D84" s="271"/>
      <c r="E84" s="272">
        <v>3.48</v>
      </c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141</v>
      </c>
      <c r="AH84" s="210">
        <v>4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x14ac:dyDescent="0.2">
      <c r="A85" s="234" t="s">
        <v>131</v>
      </c>
      <c r="B85" s="235" t="s">
        <v>91</v>
      </c>
      <c r="C85" s="255" t="s">
        <v>92</v>
      </c>
      <c r="D85" s="236"/>
      <c r="E85" s="237"/>
      <c r="F85" s="238"/>
      <c r="G85" s="238">
        <f>SUMIF(AG86:AG89,"&lt;&gt;NOR",G86:G89)</f>
        <v>0</v>
      </c>
      <c r="H85" s="238"/>
      <c r="I85" s="238">
        <f>SUM(I86:I89)</f>
        <v>0</v>
      </c>
      <c r="J85" s="238"/>
      <c r="K85" s="238">
        <f>SUM(K86:K89)</f>
        <v>0</v>
      </c>
      <c r="L85" s="238"/>
      <c r="M85" s="238">
        <f>SUM(M86:M89)</f>
        <v>0</v>
      </c>
      <c r="N85" s="237"/>
      <c r="O85" s="237">
        <f>SUM(O86:O89)</f>
        <v>0</v>
      </c>
      <c r="P85" s="237"/>
      <c r="Q85" s="237">
        <f>SUM(Q86:Q89)</f>
        <v>0</v>
      </c>
      <c r="R85" s="238"/>
      <c r="S85" s="238"/>
      <c r="T85" s="239"/>
      <c r="U85" s="233"/>
      <c r="V85" s="233">
        <f>SUM(V86:V89)</f>
        <v>22.22</v>
      </c>
      <c r="W85" s="233"/>
      <c r="X85" s="233"/>
      <c r="Y85" s="233"/>
      <c r="AG85" t="s">
        <v>132</v>
      </c>
    </row>
    <row r="86" spans="1:60" outlineLevel="1" x14ac:dyDescent="0.2">
      <c r="A86" s="241">
        <v>33</v>
      </c>
      <c r="B86" s="242" t="s">
        <v>335</v>
      </c>
      <c r="C86" s="256" t="s">
        <v>336</v>
      </c>
      <c r="D86" s="243" t="s">
        <v>194</v>
      </c>
      <c r="E86" s="244">
        <v>56.961770000000001</v>
      </c>
      <c r="F86" s="245"/>
      <c r="G86" s="246">
        <f>ROUND(E86*F86,2)</f>
        <v>0</v>
      </c>
      <c r="H86" s="245"/>
      <c r="I86" s="246">
        <f>ROUND(E86*H86,2)</f>
        <v>0</v>
      </c>
      <c r="J86" s="245"/>
      <c r="K86" s="246">
        <f>ROUND(E86*J86,2)</f>
        <v>0</v>
      </c>
      <c r="L86" s="246">
        <v>21</v>
      </c>
      <c r="M86" s="246">
        <f>G86*(1+L86/100)</f>
        <v>0</v>
      </c>
      <c r="N86" s="244">
        <v>0</v>
      </c>
      <c r="O86" s="244">
        <f>ROUND(E86*N86,2)</f>
        <v>0</v>
      </c>
      <c r="P86" s="244">
        <v>0</v>
      </c>
      <c r="Q86" s="244">
        <f>ROUND(E86*P86,2)</f>
        <v>0</v>
      </c>
      <c r="R86" s="246"/>
      <c r="S86" s="246" t="s">
        <v>136</v>
      </c>
      <c r="T86" s="247" t="s">
        <v>136</v>
      </c>
      <c r="U86" s="230">
        <v>0.39</v>
      </c>
      <c r="V86" s="230">
        <f>ROUND(E86*U86,2)</f>
        <v>22.22</v>
      </c>
      <c r="W86" s="230"/>
      <c r="X86" s="230" t="s">
        <v>195</v>
      </c>
      <c r="Y86" s="230" t="s">
        <v>138</v>
      </c>
      <c r="Z86" s="210"/>
      <c r="AA86" s="210"/>
      <c r="AB86" s="210"/>
      <c r="AC86" s="210"/>
      <c r="AD86" s="210"/>
      <c r="AE86" s="210"/>
      <c r="AF86" s="210"/>
      <c r="AG86" s="210" t="s">
        <v>196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27"/>
      <c r="B87" s="228"/>
      <c r="C87" s="257" t="s">
        <v>197</v>
      </c>
      <c r="D87" s="231"/>
      <c r="E87" s="232"/>
      <c r="F87" s="230"/>
      <c r="G87" s="230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30"/>
      <c r="Z87" s="210"/>
      <c r="AA87" s="210"/>
      <c r="AB87" s="210"/>
      <c r="AC87" s="210"/>
      <c r="AD87" s="210"/>
      <c r="AE87" s="210"/>
      <c r="AF87" s="210"/>
      <c r="AG87" s="210" t="s">
        <v>141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27"/>
      <c r="B88" s="228"/>
      <c r="C88" s="257" t="s">
        <v>337</v>
      </c>
      <c r="D88" s="231"/>
      <c r="E88" s="232"/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141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27"/>
      <c r="B89" s="228"/>
      <c r="C89" s="257" t="s">
        <v>338</v>
      </c>
      <c r="D89" s="231"/>
      <c r="E89" s="232">
        <v>56.961770000000001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141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x14ac:dyDescent="0.2">
      <c r="A90" s="234" t="s">
        <v>131</v>
      </c>
      <c r="B90" s="235" t="s">
        <v>95</v>
      </c>
      <c r="C90" s="255" t="s">
        <v>96</v>
      </c>
      <c r="D90" s="236"/>
      <c r="E90" s="237"/>
      <c r="F90" s="238"/>
      <c r="G90" s="238">
        <f>SUMIF(AG91:AG98,"&lt;&gt;NOR",G91:G98)</f>
        <v>0</v>
      </c>
      <c r="H90" s="238"/>
      <c r="I90" s="238">
        <f>SUM(I91:I98)</f>
        <v>0</v>
      </c>
      <c r="J90" s="238"/>
      <c r="K90" s="238">
        <f>SUM(K91:K98)</f>
        <v>0</v>
      </c>
      <c r="L90" s="238"/>
      <c r="M90" s="238">
        <f>SUM(M91:M98)</f>
        <v>0</v>
      </c>
      <c r="N90" s="237"/>
      <c r="O90" s="237">
        <f>SUM(O91:O98)</f>
        <v>0.03</v>
      </c>
      <c r="P90" s="237"/>
      <c r="Q90" s="237">
        <f>SUM(Q91:Q98)</f>
        <v>0</v>
      </c>
      <c r="R90" s="238"/>
      <c r="S90" s="238"/>
      <c r="T90" s="239"/>
      <c r="U90" s="233"/>
      <c r="V90" s="233">
        <f>SUM(V91:V98)</f>
        <v>1.99</v>
      </c>
      <c r="W90" s="233"/>
      <c r="X90" s="233"/>
      <c r="Y90" s="233"/>
      <c r="AG90" t="s">
        <v>132</v>
      </c>
    </row>
    <row r="91" spans="1:60" outlineLevel="1" x14ac:dyDescent="0.2">
      <c r="A91" s="248">
        <v>34</v>
      </c>
      <c r="B91" s="249" t="s">
        <v>339</v>
      </c>
      <c r="C91" s="258" t="s">
        <v>340</v>
      </c>
      <c r="D91" s="250" t="s">
        <v>333</v>
      </c>
      <c r="E91" s="251">
        <v>1</v>
      </c>
      <c r="F91" s="252"/>
      <c r="G91" s="253">
        <f>ROUND(E91*F91,2)</f>
        <v>0</v>
      </c>
      <c r="H91" s="252"/>
      <c r="I91" s="253">
        <f>ROUND(E91*H91,2)</f>
        <v>0</v>
      </c>
      <c r="J91" s="252"/>
      <c r="K91" s="253">
        <f>ROUND(E91*J91,2)</f>
        <v>0</v>
      </c>
      <c r="L91" s="253">
        <v>21</v>
      </c>
      <c r="M91" s="253">
        <f>G91*(1+L91/100)</f>
        <v>0</v>
      </c>
      <c r="N91" s="251">
        <v>0</v>
      </c>
      <c r="O91" s="251">
        <f>ROUND(E91*N91,2)</f>
        <v>0</v>
      </c>
      <c r="P91" s="251">
        <v>0</v>
      </c>
      <c r="Q91" s="251">
        <f>ROUND(E91*P91,2)</f>
        <v>0</v>
      </c>
      <c r="R91" s="253"/>
      <c r="S91" s="253" t="s">
        <v>136</v>
      </c>
      <c r="T91" s="254" t="s">
        <v>136</v>
      </c>
      <c r="U91" s="230">
        <v>1.88</v>
      </c>
      <c r="V91" s="230">
        <f>ROUND(E91*U91,2)</f>
        <v>1.88</v>
      </c>
      <c r="W91" s="230"/>
      <c r="X91" s="230" t="s">
        <v>137</v>
      </c>
      <c r="Y91" s="230" t="s">
        <v>138</v>
      </c>
      <c r="Z91" s="210"/>
      <c r="AA91" s="210"/>
      <c r="AB91" s="210"/>
      <c r="AC91" s="210"/>
      <c r="AD91" s="210"/>
      <c r="AE91" s="210"/>
      <c r="AF91" s="210"/>
      <c r="AG91" s="210" t="s">
        <v>139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22.5" outlineLevel="1" x14ac:dyDescent="0.2">
      <c r="A92" s="248">
        <v>35</v>
      </c>
      <c r="B92" s="249" t="s">
        <v>200</v>
      </c>
      <c r="C92" s="258" t="s">
        <v>341</v>
      </c>
      <c r="D92" s="250" t="s">
        <v>342</v>
      </c>
      <c r="E92" s="251">
        <v>1</v>
      </c>
      <c r="F92" s="252"/>
      <c r="G92" s="253">
        <f>ROUND(E92*F92,2)</f>
        <v>0</v>
      </c>
      <c r="H92" s="252"/>
      <c r="I92" s="253">
        <f>ROUND(E92*H92,2)</f>
        <v>0</v>
      </c>
      <c r="J92" s="252"/>
      <c r="K92" s="253">
        <f>ROUND(E92*J92,2)</f>
        <v>0</v>
      </c>
      <c r="L92" s="253">
        <v>21</v>
      </c>
      <c r="M92" s="253">
        <f>G92*(1+L92/100)</f>
        <v>0</v>
      </c>
      <c r="N92" s="251">
        <v>0</v>
      </c>
      <c r="O92" s="251">
        <f>ROUND(E92*N92,2)</f>
        <v>0</v>
      </c>
      <c r="P92" s="251">
        <v>0</v>
      </c>
      <c r="Q92" s="251">
        <f>ROUND(E92*P92,2)</f>
        <v>0</v>
      </c>
      <c r="R92" s="253"/>
      <c r="S92" s="253" t="s">
        <v>189</v>
      </c>
      <c r="T92" s="254" t="s">
        <v>190</v>
      </c>
      <c r="U92" s="230">
        <v>0</v>
      </c>
      <c r="V92" s="230">
        <f>ROUND(E92*U92,2)</f>
        <v>0</v>
      </c>
      <c r="W92" s="230"/>
      <c r="X92" s="230" t="s">
        <v>137</v>
      </c>
      <c r="Y92" s="230" t="s">
        <v>138</v>
      </c>
      <c r="Z92" s="210"/>
      <c r="AA92" s="210"/>
      <c r="AB92" s="210"/>
      <c r="AC92" s="210"/>
      <c r="AD92" s="210"/>
      <c r="AE92" s="210"/>
      <c r="AF92" s="210"/>
      <c r="AG92" s="210" t="s">
        <v>139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41">
        <v>36</v>
      </c>
      <c r="B93" s="242" t="s">
        <v>343</v>
      </c>
      <c r="C93" s="256" t="s">
        <v>344</v>
      </c>
      <c r="D93" s="243" t="s">
        <v>333</v>
      </c>
      <c r="E93" s="244">
        <v>1</v>
      </c>
      <c r="F93" s="245"/>
      <c r="G93" s="246">
        <f>ROUND(E93*F93,2)</f>
        <v>0</v>
      </c>
      <c r="H93" s="245"/>
      <c r="I93" s="246">
        <f>ROUND(E93*H93,2)</f>
        <v>0</v>
      </c>
      <c r="J93" s="245"/>
      <c r="K93" s="246">
        <f>ROUND(E93*J93,2)</f>
        <v>0</v>
      </c>
      <c r="L93" s="246">
        <v>21</v>
      </c>
      <c r="M93" s="246">
        <f>G93*(1+L93/100)</f>
        <v>0</v>
      </c>
      <c r="N93" s="244">
        <v>3.3000000000000002E-2</v>
      </c>
      <c r="O93" s="244">
        <f>ROUND(E93*N93,2)</f>
        <v>0.03</v>
      </c>
      <c r="P93" s="244">
        <v>0</v>
      </c>
      <c r="Q93" s="244">
        <f>ROUND(E93*P93,2)</f>
        <v>0</v>
      </c>
      <c r="R93" s="246"/>
      <c r="S93" s="246" t="s">
        <v>189</v>
      </c>
      <c r="T93" s="247" t="s">
        <v>190</v>
      </c>
      <c r="U93" s="230">
        <v>0</v>
      </c>
      <c r="V93" s="230">
        <f>ROUND(E93*U93,2)</f>
        <v>0</v>
      </c>
      <c r="W93" s="230"/>
      <c r="X93" s="230" t="s">
        <v>292</v>
      </c>
      <c r="Y93" s="230" t="s">
        <v>138</v>
      </c>
      <c r="Z93" s="210"/>
      <c r="AA93" s="210"/>
      <c r="AB93" s="210"/>
      <c r="AC93" s="210"/>
      <c r="AD93" s="210"/>
      <c r="AE93" s="210"/>
      <c r="AF93" s="210"/>
      <c r="AG93" s="210" t="s">
        <v>293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27"/>
      <c r="B94" s="228"/>
      <c r="C94" s="257" t="s">
        <v>345</v>
      </c>
      <c r="D94" s="231"/>
      <c r="E94" s="232">
        <v>1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141</v>
      </c>
      <c r="AH94" s="210">
        <v>5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22.5" outlineLevel="1" x14ac:dyDescent="0.2">
      <c r="A95" s="241">
        <v>37</v>
      </c>
      <c r="B95" s="242" t="s">
        <v>346</v>
      </c>
      <c r="C95" s="256" t="s">
        <v>347</v>
      </c>
      <c r="D95" s="243" t="s">
        <v>194</v>
      </c>
      <c r="E95" s="244">
        <v>3.3000000000000002E-2</v>
      </c>
      <c r="F95" s="245"/>
      <c r="G95" s="246">
        <f>ROUND(E95*F95,2)</f>
        <v>0</v>
      </c>
      <c r="H95" s="245"/>
      <c r="I95" s="246">
        <f>ROUND(E95*H95,2)</f>
        <v>0</v>
      </c>
      <c r="J95" s="245"/>
      <c r="K95" s="246">
        <f>ROUND(E95*J95,2)</f>
        <v>0</v>
      </c>
      <c r="L95" s="246">
        <v>21</v>
      </c>
      <c r="M95" s="246">
        <f>G95*(1+L95/100)</f>
        <v>0</v>
      </c>
      <c r="N95" s="244">
        <v>0</v>
      </c>
      <c r="O95" s="244">
        <f>ROUND(E95*N95,2)</f>
        <v>0</v>
      </c>
      <c r="P95" s="244">
        <v>0</v>
      </c>
      <c r="Q95" s="244">
        <f>ROUND(E95*P95,2)</f>
        <v>0</v>
      </c>
      <c r="R95" s="246"/>
      <c r="S95" s="246" t="s">
        <v>136</v>
      </c>
      <c r="T95" s="247" t="s">
        <v>136</v>
      </c>
      <c r="U95" s="230">
        <v>3.327</v>
      </c>
      <c r="V95" s="230">
        <f>ROUND(E95*U95,2)</f>
        <v>0.11</v>
      </c>
      <c r="W95" s="230"/>
      <c r="X95" s="230" t="s">
        <v>195</v>
      </c>
      <c r="Y95" s="230" t="s">
        <v>138</v>
      </c>
      <c r="Z95" s="210"/>
      <c r="AA95" s="210"/>
      <c r="AB95" s="210"/>
      <c r="AC95" s="210"/>
      <c r="AD95" s="210"/>
      <c r="AE95" s="210"/>
      <c r="AF95" s="210"/>
      <c r="AG95" s="210" t="s">
        <v>196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27"/>
      <c r="B96" s="228"/>
      <c r="C96" s="257" t="s">
        <v>197</v>
      </c>
      <c r="D96" s="231"/>
      <c r="E96" s="232"/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141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27"/>
      <c r="B97" s="228"/>
      <c r="C97" s="257" t="s">
        <v>348</v>
      </c>
      <c r="D97" s="231"/>
      <c r="E97" s="232"/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141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27"/>
      <c r="B98" s="228"/>
      <c r="C98" s="257" t="s">
        <v>349</v>
      </c>
      <c r="D98" s="231"/>
      <c r="E98" s="232">
        <v>3.3000000000000002E-2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141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x14ac:dyDescent="0.2">
      <c r="A99" s="3"/>
      <c r="B99" s="4"/>
      <c r="C99" s="259"/>
      <c r="D99" s="6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E99">
        <v>12</v>
      </c>
      <c r="AF99">
        <v>21</v>
      </c>
      <c r="AG99" t="s">
        <v>117</v>
      </c>
    </row>
    <row r="100" spans="1:60" x14ac:dyDescent="0.2">
      <c r="A100" s="213"/>
      <c r="B100" s="214" t="s">
        <v>31</v>
      </c>
      <c r="C100" s="260"/>
      <c r="D100" s="215"/>
      <c r="E100" s="216"/>
      <c r="F100" s="216"/>
      <c r="G100" s="240">
        <f>G8+G34+G61+G79+G85+G90</f>
        <v>0</v>
      </c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AE100">
        <f>SUMIF(L7:L98,AE99,G7:G98)</f>
        <v>0</v>
      </c>
      <c r="AF100">
        <f>SUMIF(L7:L98,AF99,G7:G98)</f>
        <v>0</v>
      </c>
      <c r="AG100" t="s">
        <v>204</v>
      </c>
    </row>
    <row r="101" spans="1:60" x14ac:dyDescent="0.2">
      <c r="A101" s="3"/>
      <c r="B101" s="4"/>
      <c r="C101" s="259"/>
      <c r="D101" s="6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60" x14ac:dyDescent="0.2">
      <c r="A102" s="3"/>
      <c r="B102" s="4"/>
      <c r="C102" s="259"/>
      <c r="D102" s="6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60" x14ac:dyDescent="0.2">
      <c r="A103" s="217" t="s">
        <v>205</v>
      </c>
      <c r="B103" s="217"/>
      <c r="C103" s="261"/>
      <c r="D103" s="6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60" x14ac:dyDescent="0.2">
      <c r="A104" s="218"/>
      <c r="B104" s="219"/>
      <c r="C104" s="262"/>
      <c r="D104" s="219"/>
      <c r="E104" s="219"/>
      <c r="F104" s="219"/>
      <c r="G104" s="220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AG104" t="s">
        <v>206</v>
      </c>
    </row>
    <row r="105" spans="1:60" x14ac:dyDescent="0.2">
      <c r="A105" s="221"/>
      <c r="B105" s="222"/>
      <c r="C105" s="263"/>
      <c r="D105" s="222"/>
      <c r="E105" s="222"/>
      <c r="F105" s="222"/>
      <c r="G105" s="22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60" x14ac:dyDescent="0.2">
      <c r="A106" s="221"/>
      <c r="B106" s="222"/>
      <c r="C106" s="263"/>
      <c r="D106" s="222"/>
      <c r="E106" s="222"/>
      <c r="F106" s="222"/>
      <c r="G106" s="22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60" x14ac:dyDescent="0.2">
      <c r="A107" s="221"/>
      <c r="B107" s="222"/>
      <c r="C107" s="263"/>
      <c r="D107" s="222"/>
      <c r="E107" s="222"/>
      <c r="F107" s="222"/>
      <c r="G107" s="22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60" x14ac:dyDescent="0.2">
      <c r="A108" s="224"/>
      <c r="B108" s="225"/>
      <c r="C108" s="264"/>
      <c r="D108" s="225"/>
      <c r="E108" s="225"/>
      <c r="F108" s="225"/>
      <c r="G108" s="226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60" x14ac:dyDescent="0.2">
      <c r="A109" s="3"/>
      <c r="B109" s="4"/>
      <c r="C109" s="259"/>
      <c r="D109" s="6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60" x14ac:dyDescent="0.2">
      <c r="C110" s="265"/>
      <c r="D110" s="10"/>
      <c r="AG110" t="s">
        <v>207</v>
      </c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/l2srhXar0/usoLrOGhdUosfP/0n6zikxUMpYcO4R0Z4Kxx/m+Hhd5WwOKHpvmsL0HStYSAOn8qgTb/kSAu6HQ==" saltValue="babyFBUYMRo9eNs2HJSZcQ==" spinCount="100000" sheet="1" formatRows="0"/>
  <mergeCells count="7">
    <mergeCell ref="A1:G1"/>
    <mergeCell ref="C2:G2"/>
    <mergeCell ref="C3:G3"/>
    <mergeCell ref="C4:G4"/>
    <mergeCell ref="A103:C103"/>
    <mergeCell ref="A104:G108"/>
    <mergeCell ref="C51:G51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043F7-E527-4EBB-8871-0199829888A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105</v>
      </c>
    </row>
    <row r="2" spans="1:60" ht="24.95" customHeight="1" x14ac:dyDescent="0.2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106</v>
      </c>
    </row>
    <row r="3" spans="1:60" ht="24.95" customHeight="1" x14ac:dyDescent="0.2">
      <c r="A3" s="196" t="s">
        <v>9</v>
      </c>
      <c r="B3" s="48" t="s">
        <v>67</v>
      </c>
      <c r="C3" s="199" t="s">
        <v>68</v>
      </c>
      <c r="D3" s="197"/>
      <c r="E3" s="197"/>
      <c r="F3" s="197"/>
      <c r="G3" s="198"/>
      <c r="AC3" s="174" t="s">
        <v>106</v>
      </c>
      <c r="AG3" t="s">
        <v>107</v>
      </c>
    </row>
    <row r="4" spans="1:60" ht="24.95" customHeight="1" x14ac:dyDescent="0.2">
      <c r="A4" s="200" t="s">
        <v>10</v>
      </c>
      <c r="B4" s="201" t="s">
        <v>60</v>
      </c>
      <c r="C4" s="202" t="s">
        <v>68</v>
      </c>
      <c r="D4" s="203"/>
      <c r="E4" s="203"/>
      <c r="F4" s="203"/>
      <c r="G4" s="204"/>
      <c r="AG4" t="s">
        <v>108</v>
      </c>
    </row>
    <row r="5" spans="1:60" x14ac:dyDescent="0.2">
      <c r="D5" s="10"/>
    </row>
    <row r="6" spans="1:60" ht="38.25" x14ac:dyDescent="0.2">
      <c r="A6" s="206" t="s">
        <v>109</v>
      </c>
      <c r="B6" s="208" t="s">
        <v>110</v>
      </c>
      <c r="C6" s="208" t="s">
        <v>111</v>
      </c>
      <c r="D6" s="207" t="s">
        <v>112</v>
      </c>
      <c r="E6" s="206" t="s">
        <v>113</v>
      </c>
      <c r="F6" s="205" t="s">
        <v>114</v>
      </c>
      <c r="G6" s="206" t="s">
        <v>31</v>
      </c>
      <c r="H6" s="209" t="s">
        <v>32</v>
      </c>
      <c r="I6" s="209" t="s">
        <v>115</v>
      </c>
      <c r="J6" s="209" t="s">
        <v>33</v>
      </c>
      <c r="K6" s="209" t="s">
        <v>116</v>
      </c>
      <c r="L6" s="209" t="s">
        <v>117</v>
      </c>
      <c r="M6" s="209" t="s">
        <v>118</v>
      </c>
      <c r="N6" s="209" t="s">
        <v>119</v>
      </c>
      <c r="O6" s="209" t="s">
        <v>120</v>
      </c>
      <c r="P6" s="209" t="s">
        <v>121</v>
      </c>
      <c r="Q6" s="209" t="s">
        <v>122</v>
      </c>
      <c r="R6" s="209" t="s">
        <v>123</v>
      </c>
      <c r="S6" s="209" t="s">
        <v>124</v>
      </c>
      <c r="T6" s="209" t="s">
        <v>125</v>
      </c>
      <c r="U6" s="209" t="s">
        <v>126</v>
      </c>
      <c r="V6" s="209" t="s">
        <v>127</v>
      </c>
      <c r="W6" s="209" t="s">
        <v>128</v>
      </c>
      <c r="X6" s="209" t="s">
        <v>129</v>
      </c>
      <c r="Y6" s="209" t="s">
        <v>130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131</v>
      </c>
      <c r="B8" s="235" t="s">
        <v>97</v>
      </c>
      <c r="C8" s="255" t="s">
        <v>98</v>
      </c>
      <c r="D8" s="236"/>
      <c r="E8" s="237"/>
      <c r="F8" s="238"/>
      <c r="G8" s="238">
        <f>SUMIF(AG9:AG30,"&lt;&gt;NOR",G9:G30)</f>
        <v>0</v>
      </c>
      <c r="H8" s="238"/>
      <c r="I8" s="238">
        <f>SUM(I9:I30)</f>
        <v>0</v>
      </c>
      <c r="J8" s="238"/>
      <c r="K8" s="238">
        <f>SUM(K9:K30)</f>
        <v>0</v>
      </c>
      <c r="L8" s="238"/>
      <c r="M8" s="238">
        <f>SUM(M9:M30)</f>
        <v>0</v>
      </c>
      <c r="N8" s="237"/>
      <c r="O8" s="237">
        <f>SUM(O9:O30)</f>
        <v>0</v>
      </c>
      <c r="P8" s="237"/>
      <c r="Q8" s="237">
        <f>SUM(Q9:Q30)</f>
        <v>0</v>
      </c>
      <c r="R8" s="238"/>
      <c r="S8" s="238"/>
      <c r="T8" s="239"/>
      <c r="U8" s="233"/>
      <c r="V8" s="233">
        <f>SUM(V9:V30)</f>
        <v>0</v>
      </c>
      <c r="W8" s="233"/>
      <c r="X8" s="233"/>
      <c r="Y8" s="233"/>
      <c r="AG8" t="s">
        <v>132</v>
      </c>
    </row>
    <row r="9" spans="1:60" outlineLevel="1" x14ac:dyDescent="0.2">
      <c r="A9" s="248">
        <v>1</v>
      </c>
      <c r="B9" s="249" t="s">
        <v>350</v>
      </c>
      <c r="C9" s="258" t="s">
        <v>351</v>
      </c>
      <c r="D9" s="250"/>
      <c r="E9" s="251">
        <v>0</v>
      </c>
      <c r="F9" s="252"/>
      <c r="G9" s="253">
        <f>ROUND(E9*F9,2)</f>
        <v>0</v>
      </c>
      <c r="H9" s="252"/>
      <c r="I9" s="253">
        <f>ROUND(E9*H9,2)</f>
        <v>0</v>
      </c>
      <c r="J9" s="252"/>
      <c r="K9" s="253">
        <f>ROUND(E9*J9,2)</f>
        <v>0</v>
      </c>
      <c r="L9" s="253">
        <v>21</v>
      </c>
      <c r="M9" s="253">
        <f>G9*(1+L9/100)</f>
        <v>0</v>
      </c>
      <c r="N9" s="251">
        <v>0</v>
      </c>
      <c r="O9" s="251">
        <f>ROUND(E9*N9,2)</f>
        <v>0</v>
      </c>
      <c r="P9" s="251">
        <v>0</v>
      </c>
      <c r="Q9" s="251">
        <f>ROUND(E9*P9,2)</f>
        <v>0</v>
      </c>
      <c r="R9" s="253"/>
      <c r="S9" s="253" t="s">
        <v>189</v>
      </c>
      <c r="T9" s="254" t="s">
        <v>190</v>
      </c>
      <c r="U9" s="230">
        <v>0</v>
      </c>
      <c r="V9" s="230">
        <f>ROUND(E9*U9,2)</f>
        <v>0</v>
      </c>
      <c r="W9" s="230"/>
      <c r="X9" s="230" t="s">
        <v>137</v>
      </c>
      <c r="Y9" s="230" t="s">
        <v>138</v>
      </c>
      <c r="Z9" s="210"/>
      <c r="AA9" s="210"/>
      <c r="AB9" s="210"/>
      <c r="AC9" s="210"/>
      <c r="AD9" s="210"/>
      <c r="AE9" s="210"/>
      <c r="AF9" s="210"/>
      <c r="AG9" s="210" t="s">
        <v>139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48">
        <v>2</v>
      </c>
      <c r="B10" s="249" t="s">
        <v>352</v>
      </c>
      <c r="C10" s="258" t="s">
        <v>353</v>
      </c>
      <c r="D10" s="250" t="s">
        <v>202</v>
      </c>
      <c r="E10" s="251">
        <v>14</v>
      </c>
      <c r="F10" s="252"/>
      <c r="G10" s="253">
        <f>ROUND(E10*F10,2)</f>
        <v>0</v>
      </c>
      <c r="H10" s="252"/>
      <c r="I10" s="253">
        <f>ROUND(E10*H10,2)</f>
        <v>0</v>
      </c>
      <c r="J10" s="252"/>
      <c r="K10" s="253">
        <f>ROUND(E10*J10,2)</f>
        <v>0</v>
      </c>
      <c r="L10" s="253">
        <v>21</v>
      </c>
      <c r="M10" s="253">
        <f>G10*(1+L10/100)</f>
        <v>0</v>
      </c>
      <c r="N10" s="251">
        <v>0</v>
      </c>
      <c r="O10" s="251">
        <f>ROUND(E10*N10,2)</f>
        <v>0</v>
      </c>
      <c r="P10" s="251">
        <v>0</v>
      </c>
      <c r="Q10" s="251">
        <f>ROUND(E10*P10,2)</f>
        <v>0</v>
      </c>
      <c r="R10" s="253"/>
      <c r="S10" s="253" t="s">
        <v>189</v>
      </c>
      <c r="T10" s="254" t="s">
        <v>190</v>
      </c>
      <c r="U10" s="230">
        <v>0</v>
      </c>
      <c r="V10" s="230">
        <f>ROUND(E10*U10,2)</f>
        <v>0</v>
      </c>
      <c r="W10" s="230"/>
      <c r="X10" s="230" t="s">
        <v>137</v>
      </c>
      <c r="Y10" s="230" t="s">
        <v>138</v>
      </c>
      <c r="Z10" s="210"/>
      <c r="AA10" s="210"/>
      <c r="AB10" s="210"/>
      <c r="AC10" s="210"/>
      <c r="AD10" s="210"/>
      <c r="AE10" s="210"/>
      <c r="AF10" s="210"/>
      <c r="AG10" s="210" t="s">
        <v>139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8">
        <v>3</v>
      </c>
      <c r="B11" s="249" t="s">
        <v>354</v>
      </c>
      <c r="C11" s="258" t="s">
        <v>355</v>
      </c>
      <c r="D11" s="250"/>
      <c r="E11" s="251">
        <v>0</v>
      </c>
      <c r="F11" s="252"/>
      <c r="G11" s="253">
        <f>ROUND(E11*F11,2)</f>
        <v>0</v>
      </c>
      <c r="H11" s="252"/>
      <c r="I11" s="253">
        <f>ROUND(E11*H11,2)</f>
        <v>0</v>
      </c>
      <c r="J11" s="252"/>
      <c r="K11" s="253">
        <f>ROUND(E11*J11,2)</f>
        <v>0</v>
      </c>
      <c r="L11" s="253">
        <v>21</v>
      </c>
      <c r="M11" s="253">
        <f>G11*(1+L11/100)</f>
        <v>0</v>
      </c>
      <c r="N11" s="251">
        <v>0</v>
      </c>
      <c r="O11" s="251">
        <f>ROUND(E11*N11,2)</f>
        <v>0</v>
      </c>
      <c r="P11" s="251">
        <v>0</v>
      </c>
      <c r="Q11" s="251">
        <f>ROUND(E11*P11,2)</f>
        <v>0</v>
      </c>
      <c r="R11" s="253"/>
      <c r="S11" s="253" t="s">
        <v>189</v>
      </c>
      <c r="T11" s="254" t="s">
        <v>190</v>
      </c>
      <c r="U11" s="230">
        <v>0</v>
      </c>
      <c r="V11" s="230">
        <f>ROUND(E11*U11,2)</f>
        <v>0</v>
      </c>
      <c r="W11" s="230"/>
      <c r="X11" s="230" t="s">
        <v>137</v>
      </c>
      <c r="Y11" s="230" t="s">
        <v>138</v>
      </c>
      <c r="Z11" s="210"/>
      <c r="AA11" s="210"/>
      <c r="AB11" s="210"/>
      <c r="AC11" s="210"/>
      <c r="AD11" s="210"/>
      <c r="AE11" s="210"/>
      <c r="AF11" s="210"/>
      <c r="AG11" s="210" t="s">
        <v>139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8">
        <v>4</v>
      </c>
      <c r="B12" s="249" t="s">
        <v>356</v>
      </c>
      <c r="C12" s="258" t="s">
        <v>357</v>
      </c>
      <c r="D12" s="250" t="s">
        <v>202</v>
      </c>
      <c r="E12" s="251">
        <v>1</v>
      </c>
      <c r="F12" s="252"/>
      <c r="G12" s="253">
        <f>ROUND(E12*F12,2)</f>
        <v>0</v>
      </c>
      <c r="H12" s="252"/>
      <c r="I12" s="253">
        <f>ROUND(E12*H12,2)</f>
        <v>0</v>
      </c>
      <c r="J12" s="252"/>
      <c r="K12" s="253">
        <f>ROUND(E12*J12,2)</f>
        <v>0</v>
      </c>
      <c r="L12" s="253">
        <v>21</v>
      </c>
      <c r="M12" s="253">
        <f>G12*(1+L12/100)</f>
        <v>0</v>
      </c>
      <c r="N12" s="251">
        <v>0</v>
      </c>
      <c r="O12" s="251">
        <f>ROUND(E12*N12,2)</f>
        <v>0</v>
      </c>
      <c r="P12" s="251">
        <v>0</v>
      </c>
      <c r="Q12" s="251">
        <f>ROUND(E12*P12,2)</f>
        <v>0</v>
      </c>
      <c r="R12" s="253"/>
      <c r="S12" s="253" t="s">
        <v>189</v>
      </c>
      <c r="T12" s="254" t="s">
        <v>190</v>
      </c>
      <c r="U12" s="230">
        <v>0</v>
      </c>
      <c r="V12" s="230">
        <f>ROUND(E12*U12,2)</f>
        <v>0</v>
      </c>
      <c r="W12" s="230"/>
      <c r="X12" s="230" t="s">
        <v>137</v>
      </c>
      <c r="Y12" s="230" t="s">
        <v>138</v>
      </c>
      <c r="Z12" s="210"/>
      <c r="AA12" s="210"/>
      <c r="AB12" s="210"/>
      <c r="AC12" s="210"/>
      <c r="AD12" s="210"/>
      <c r="AE12" s="210"/>
      <c r="AF12" s="210"/>
      <c r="AG12" s="210" t="s">
        <v>139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8">
        <v>5</v>
      </c>
      <c r="B13" s="249" t="s">
        <v>358</v>
      </c>
      <c r="C13" s="258" t="s">
        <v>359</v>
      </c>
      <c r="D13" s="250" t="s">
        <v>202</v>
      </c>
      <c r="E13" s="251">
        <v>1</v>
      </c>
      <c r="F13" s="252"/>
      <c r="G13" s="253">
        <f>ROUND(E13*F13,2)</f>
        <v>0</v>
      </c>
      <c r="H13" s="252"/>
      <c r="I13" s="253">
        <f>ROUND(E13*H13,2)</f>
        <v>0</v>
      </c>
      <c r="J13" s="252"/>
      <c r="K13" s="253">
        <f>ROUND(E13*J13,2)</f>
        <v>0</v>
      </c>
      <c r="L13" s="253">
        <v>21</v>
      </c>
      <c r="M13" s="253">
        <f>G13*(1+L13/100)</f>
        <v>0</v>
      </c>
      <c r="N13" s="251">
        <v>0</v>
      </c>
      <c r="O13" s="251">
        <f>ROUND(E13*N13,2)</f>
        <v>0</v>
      </c>
      <c r="P13" s="251">
        <v>0</v>
      </c>
      <c r="Q13" s="251">
        <f>ROUND(E13*P13,2)</f>
        <v>0</v>
      </c>
      <c r="R13" s="253"/>
      <c r="S13" s="253" t="s">
        <v>189</v>
      </c>
      <c r="T13" s="254" t="s">
        <v>190</v>
      </c>
      <c r="U13" s="230">
        <v>0</v>
      </c>
      <c r="V13" s="230">
        <f>ROUND(E13*U13,2)</f>
        <v>0</v>
      </c>
      <c r="W13" s="230"/>
      <c r="X13" s="230" t="s">
        <v>137</v>
      </c>
      <c r="Y13" s="230" t="s">
        <v>138</v>
      </c>
      <c r="Z13" s="210"/>
      <c r="AA13" s="210"/>
      <c r="AB13" s="210"/>
      <c r="AC13" s="210"/>
      <c r="AD13" s="210"/>
      <c r="AE13" s="210"/>
      <c r="AF13" s="210"/>
      <c r="AG13" s="210" t="s">
        <v>139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8">
        <v>6</v>
      </c>
      <c r="B14" s="249" t="s">
        <v>360</v>
      </c>
      <c r="C14" s="258" t="s">
        <v>361</v>
      </c>
      <c r="D14" s="250" t="s">
        <v>202</v>
      </c>
      <c r="E14" s="251">
        <v>1</v>
      </c>
      <c r="F14" s="252"/>
      <c r="G14" s="253">
        <f>ROUND(E14*F14,2)</f>
        <v>0</v>
      </c>
      <c r="H14" s="252"/>
      <c r="I14" s="253">
        <f>ROUND(E14*H14,2)</f>
        <v>0</v>
      </c>
      <c r="J14" s="252"/>
      <c r="K14" s="253">
        <f>ROUND(E14*J14,2)</f>
        <v>0</v>
      </c>
      <c r="L14" s="253">
        <v>21</v>
      </c>
      <c r="M14" s="253">
        <f>G14*(1+L14/100)</f>
        <v>0</v>
      </c>
      <c r="N14" s="251">
        <v>0</v>
      </c>
      <c r="O14" s="251">
        <f>ROUND(E14*N14,2)</f>
        <v>0</v>
      </c>
      <c r="P14" s="251">
        <v>0</v>
      </c>
      <c r="Q14" s="251">
        <f>ROUND(E14*P14,2)</f>
        <v>0</v>
      </c>
      <c r="R14" s="253"/>
      <c r="S14" s="253" t="s">
        <v>189</v>
      </c>
      <c r="T14" s="254" t="s">
        <v>190</v>
      </c>
      <c r="U14" s="230">
        <v>0</v>
      </c>
      <c r="V14" s="230">
        <f>ROUND(E14*U14,2)</f>
        <v>0</v>
      </c>
      <c r="W14" s="230"/>
      <c r="X14" s="230" t="s">
        <v>137</v>
      </c>
      <c r="Y14" s="230" t="s">
        <v>138</v>
      </c>
      <c r="Z14" s="210"/>
      <c r="AA14" s="210"/>
      <c r="AB14" s="210"/>
      <c r="AC14" s="210"/>
      <c r="AD14" s="210"/>
      <c r="AE14" s="210"/>
      <c r="AF14" s="210"/>
      <c r="AG14" s="210" t="s">
        <v>139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8">
        <v>7</v>
      </c>
      <c r="B15" s="249" t="s">
        <v>362</v>
      </c>
      <c r="C15" s="258" t="s">
        <v>363</v>
      </c>
      <c r="D15" s="250" t="s">
        <v>202</v>
      </c>
      <c r="E15" s="251">
        <v>1</v>
      </c>
      <c r="F15" s="252"/>
      <c r="G15" s="253">
        <f>ROUND(E15*F15,2)</f>
        <v>0</v>
      </c>
      <c r="H15" s="252"/>
      <c r="I15" s="253">
        <f>ROUND(E15*H15,2)</f>
        <v>0</v>
      </c>
      <c r="J15" s="252"/>
      <c r="K15" s="253">
        <f>ROUND(E15*J15,2)</f>
        <v>0</v>
      </c>
      <c r="L15" s="253">
        <v>21</v>
      </c>
      <c r="M15" s="253">
        <f>G15*(1+L15/100)</f>
        <v>0</v>
      </c>
      <c r="N15" s="251">
        <v>0</v>
      </c>
      <c r="O15" s="251">
        <f>ROUND(E15*N15,2)</f>
        <v>0</v>
      </c>
      <c r="P15" s="251">
        <v>0</v>
      </c>
      <c r="Q15" s="251">
        <f>ROUND(E15*P15,2)</f>
        <v>0</v>
      </c>
      <c r="R15" s="253"/>
      <c r="S15" s="253" t="s">
        <v>189</v>
      </c>
      <c r="T15" s="254" t="s">
        <v>190</v>
      </c>
      <c r="U15" s="230">
        <v>0</v>
      </c>
      <c r="V15" s="230">
        <f>ROUND(E15*U15,2)</f>
        <v>0</v>
      </c>
      <c r="W15" s="230"/>
      <c r="X15" s="230" t="s">
        <v>137</v>
      </c>
      <c r="Y15" s="230" t="s">
        <v>138</v>
      </c>
      <c r="Z15" s="210"/>
      <c r="AA15" s="210"/>
      <c r="AB15" s="210"/>
      <c r="AC15" s="210"/>
      <c r="AD15" s="210"/>
      <c r="AE15" s="210"/>
      <c r="AF15" s="210"/>
      <c r="AG15" s="210" t="s">
        <v>139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8">
        <v>8</v>
      </c>
      <c r="B16" s="249" t="s">
        <v>364</v>
      </c>
      <c r="C16" s="258" t="s">
        <v>365</v>
      </c>
      <c r="D16" s="250"/>
      <c r="E16" s="251">
        <v>0</v>
      </c>
      <c r="F16" s="252"/>
      <c r="G16" s="253">
        <f>ROUND(E16*F16,2)</f>
        <v>0</v>
      </c>
      <c r="H16" s="252"/>
      <c r="I16" s="253">
        <f>ROUND(E16*H16,2)</f>
        <v>0</v>
      </c>
      <c r="J16" s="252"/>
      <c r="K16" s="253">
        <f>ROUND(E16*J16,2)</f>
        <v>0</v>
      </c>
      <c r="L16" s="253">
        <v>21</v>
      </c>
      <c r="M16" s="253">
        <f>G16*(1+L16/100)</f>
        <v>0</v>
      </c>
      <c r="N16" s="251">
        <v>0</v>
      </c>
      <c r="O16" s="251">
        <f>ROUND(E16*N16,2)</f>
        <v>0</v>
      </c>
      <c r="P16" s="251">
        <v>0</v>
      </c>
      <c r="Q16" s="251">
        <f>ROUND(E16*P16,2)</f>
        <v>0</v>
      </c>
      <c r="R16" s="253"/>
      <c r="S16" s="253" t="s">
        <v>189</v>
      </c>
      <c r="T16" s="254" t="s">
        <v>190</v>
      </c>
      <c r="U16" s="230">
        <v>0</v>
      </c>
      <c r="V16" s="230">
        <f>ROUND(E16*U16,2)</f>
        <v>0</v>
      </c>
      <c r="W16" s="230"/>
      <c r="X16" s="230" t="s">
        <v>137</v>
      </c>
      <c r="Y16" s="230" t="s">
        <v>138</v>
      </c>
      <c r="Z16" s="210"/>
      <c r="AA16" s="210"/>
      <c r="AB16" s="210"/>
      <c r="AC16" s="210"/>
      <c r="AD16" s="210"/>
      <c r="AE16" s="210"/>
      <c r="AF16" s="210"/>
      <c r="AG16" s="210" t="s">
        <v>139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8">
        <v>9</v>
      </c>
      <c r="B17" s="249" t="s">
        <v>366</v>
      </c>
      <c r="C17" s="258" t="s">
        <v>367</v>
      </c>
      <c r="D17" s="250" t="s">
        <v>202</v>
      </c>
      <c r="E17" s="251">
        <v>1</v>
      </c>
      <c r="F17" s="252"/>
      <c r="G17" s="253">
        <f>ROUND(E17*F17,2)</f>
        <v>0</v>
      </c>
      <c r="H17" s="252"/>
      <c r="I17" s="253">
        <f>ROUND(E17*H17,2)</f>
        <v>0</v>
      </c>
      <c r="J17" s="252"/>
      <c r="K17" s="253">
        <f>ROUND(E17*J17,2)</f>
        <v>0</v>
      </c>
      <c r="L17" s="253">
        <v>21</v>
      </c>
      <c r="M17" s="253">
        <f>G17*(1+L17/100)</f>
        <v>0</v>
      </c>
      <c r="N17" s="251">
        <v>0</v>
      </c>
      <c r="O17" s="251">
        <f>ROUND(E17*N17,2)</f>
        <v>0</v>
      </c>
      <c r="P17" s="251">
        <v>0</v>
      </c>
      <c r="Q17" s="251">
        <f>ROUND(E17*P17,2)</f>
        <v>0</v>
      </c>
      <c r="R17" s="253"/>
      <c r="S17" s="253" t="s">
        <v>189</v>
      </c>
      <c r="T17" s="254" t="s">
        <v>190</v>
      </c>
      <c r="U17" s="230">
        <v>0</v>
      </c>
      <c r="V17" s="230">
        <f>ROUND(E17*U17,2)</f>
        <v>0</v>
      </c>
      <c r="W17" s="230"/>
      <c r="X17" s="230" t="s">
        <v>137</v>
      </c>
      <c r="Y17" s="230" t="s">
        <v>138</v>
      </c>
      <c r="Z17" s="210"/>
      <c r="AA17" s="210"/>
      <c r="AB17" s="210"/>
      <c r="AC17" s="210"/>
      <c r="AD17" s="210"/>
      <c r="AE17" s="210"/>
      <c r="AF17" s="210"/>
      <c r="AG17" s="210" t="s">
        <v>139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8">
        <v>10</v>
      </c>
      <c r="B18" s="249" t="s">
        <v>368</v>
      </c>
      <c r="C18" s="258" t="s">
        <v>363</v>
      </c>
      <c r="D18" s="250" t="s">
        <v>369</v>
      </c>
      <c r="E18" s="251">
        <v>1</v>
      </c>
      <c r="F18" s="252"/>
      <c r="G18" s="253">
        <f>ROUND(E18*F18,2)</f>
        <v>0</v>
      </c>
      <c r="H18" s="252"/>
      <c r="I18" s="253">
        <f>ROUND(E18*H18,2)</f>
        <v>0</v>
      </c>
      <c r="J18" s="252"/>
      <c r="K18" s="253">
        <f>ROUND(E18*J18,2)</f>
        <v>0</v>
      </c>
      <c r="L18" s="253">
        <v>21</v>
      </c>
      <c r="M18" s="253">
        <f>G18*(1+L18/100)</f>
        <v>0</v>
      </c>
      <c r="N18" s="251">
        <v>0</v>
      </c>
      <c r="O18" s="251">
        <f>ROUND(E18*N18,2)</f>
        <v>0</v>
      </c>
      <c r="P18" s="251">
        <v>0</v>
      </c>
      <c r="Q18" s="251">
        <f>ROUND(E18*P18,2)</f>
        <v>0</v>
      </c>
      <c r="R18" s="253"/>
      <c r="S18" s="253" t="s">
        <v>189</v>
      </c>
      <c r="T18" s="254" t="s">
        <v>190</v>
      </c>
      <c r="U18" s="230">
        <v>0</v>
      </c>
      <c r="V18" s="230">
        <f>ROUND(E18*U18,2)</f>
        <v>0</v>
      </c>
      <c r="W18" s="230"/>
      <c r="X18" s="230" t="s">
        <v>137</v>
      </c>
      <c r="Y18" s="230" t="s">
        <v>138</v>
      </c>
      <c r="Z18" s="210"/>
      <c r="AA18" s="210"/>
      <c r="AB18" s="210"/>
      <c r="AC18" s="210"/>
      <c r="AD18" s="210"/>
      <c r="AE18" s="210"/>
      <c r="AF18" s="210"/>
      <c r="AG18" s="210" t="s">
        <v>139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8">
        <v>11</v>
      </c>
      <c r="B19" s="249" t="s">
        <v>370</v>
      </c>
      <c r="C19" s="258" t="s">
        <v>371</v>
      </c>
      <c r="D19" s="250"/>
      <c r="E19" s="251">
        <v>0</v>
      </c>
      <c r="F19" s="252"/>
      <c r="G19" s="253">
        <f>ROUND(E19*F19,2)</f>
        <v>0</v>
      </c>
      <c r="H19" s="252"/>
      <c r="I19" s="253">
        <f>ROUND(E19*H19,2)</f>
        <v>0</v>
      </c>
      <c r="J19" s="252"/>
      <c r="K19" s="253">
        <f>ROUND(E19*J19,2)</f>
        <v>0</v>
      </c>
      <c r="L19" s="253">
        <v>21</v>
      </c>
      <c r="M19" s="253">
        <f>G19*(1+L19/100)</f>
        <v>0</v>
      </c>
      <c r="N19" s="251">
        <v>0</v>
      </c>
      <c r="O19" s="251">
        <f>ROUND(E19*N19,2)</f>
        <v>0</v>
      </c>
      <c r="P19" s="251">
        <v>0</v>
      </c>
      <c r="Q19" s="251">
        <f>ROUND(E19*P19,2)</f>
        <v>0</v>
      </c>
      <c r="R19" s="253"/>
      <c r="S19" s="253" t="s">
        <v>189</v>
      </c>
      <c r="T19" s="254" t="s">
        <v>190</v>
      </c>
      <c r="U19" s="230">
        <v>0</v>
      </c>
      <c r="V19" s="230">
        <f>ROUND(E19*U19,2)</f>
        <v>0</v>
      </c>
      <c r="W19" s="230"/>
      <c r="X19" s="230" t="s">
        <v>137</v>
      </c>
      <c r="Y19" s="230" t="s">
        <v>138</v>
      </c>
      <c r="Z19" s="210"/>
      <c r="AA19" s="210"/>
      <c r="AB19" s="210"/>
      <c r="AC19" s="210"/>
      <c r="AD19" s="210"/>
      <c r="AE19" s="210"/>
      <c r="AF19" s="210"/>
      <c r="AG19" s="210" t="s">
        <v>139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8">
        <v>12</v>
      </c>
      <c r="B20" s="249" t="s">
        <v>372</v>
      </c>
      <c r="C20" s="258" t="s">
        <v>373</v>
      </c>
      <c r="D20" s="250" t="s">
        <v>369</v>
      </c>
      <c r="E20" s="251">
        <v>1</v>
      </c>
      <c r="F20" s="252"/>
      <c r="G20" s="253">
        <f>ROUND(E20*F20,2)</f>
        <v>0</v>
      </c>
      <c r="H20" s="252"/>
      <c r="I20" s="253">
        <f>ROUND(E20*H20,2)</f>
        <v>0</v>
      </c>
      <c r="J20" s="252"/>
      <c r="K20" s="253">
        <f>ROUND(E20*J20,2)</f>
        <v>0</v>
      </c>
      <c r="L20" s="253">
        <v>21</v>
      </c>
      <c r="M20" s="253">
        <f>G20*(1+L20/100)</f>
        <v>0</v>
      </c>
      <c r="N20" s="251">
        <v>0</v>
      </c>
      <c r="O20" s="251">
        <f>ROUND(E20*N20,2)</f>
        <v>0</v>
      </c>
      <c r="P20" s="251">
        <v>0</v>
      </c>
      <c r="Q20" s="251">
        <f>ROUND(E20*P20,2)</f>
        <v>0</v>
      </c>
      <c r="R20" s="253"/>
      <c r="S20" s="253" t="s">
        <v>189</v>
      </c>
      <c r="T20" s="254" t="s">
        <v>190</v>
      </c>
      <c r="U20" s="230">
        <v>0</v>
      </c>
      <c r="V20" s="230">
        <f>ROUND(E20*U20,2)</f>
        <v>0</v>
      </c>
      <c r="W20" s="230"/>
      <c r="X20" s="230" t="s">
        <v>137</v>
      </c>
      <c r="Y20" s="230" t="s">
        <v>138</v>
      </c>
      <c r="Z20" s="210"/>
      <c r="AA20" s="210"/>
      <c r="AB20" s="210"/>
      <c r="AC20" s="210"/>
      <c r="AD20" s="210"/>
      <c r="AE20" s="210"/>
      <c r="AF20" s="210"/>
      <c r="AG20" s="210" t="s">
        <v>139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8">
        <v>13</v>
      </c>
      <c r="B21" s="249" t="s">
        <v>374</v>
      </c>
      <c r="C21" s="258" t="s">
        <v>375</v>
      </c>
      <c r="D21" s="250" t="s">
        <v>369</v>
      </c>
      <c r="E21" s="251">
        <v>1</v>
      </c>
      <c r="F21" s="252"/>
      <c r="G21" s="253">
        <f>ROUND(E21*F21,2)</f>
        <v>0</v>
      </c>
      <c r="H21" s="252"/>
      <c r="I21" s="253">
        <f>ROUND(E21*H21,2)</f>
        <v>0</v>
      </c>
      <c r="J21" s="252"/>
      <c r="K21" s="253">
        <f>ROUND(E21*J21,2)</f>
        <v>0</v>
      </c>
      <c r="L21" s="253">
        <v>21</v>
      </c>
      <c r="M21" s="253">
        <f>G21*(1+L21/100)</f>
        <v>0</v>
      </c>
      <c r="N21" s="251">
        <v>0</v>
      </c>
      <c r="O21" s="251">
        <f>ROUND(E21*N21,2)</f>
        <v>0</v>
      </c>
      <c r="P21" s="251">
        <v>0</v>
      </c>
      <c r="Q21" s="251">
        <f>ROUND(E21*P21,2)</f>
        <v>0</v>
      </c>
      <c r="R21" s="253"/>
      <c r="S21" s="253" t="s">
        <v>189</v>
      </c>
      <c r="T21" s="254" t="s">
        <v>190</v>
      </c>
      <c r="U21" s="230">
        <v>0</v>
      </c>
      <c r="V21" s="230">
        <f>ROUND(E21*U21,2)</f>
        <v>0</v>
      </c>
      <c r="W21" s="230"/>
      <c r="X21" s="230" t="s">
        <v>137</v>
      </c>
      <c r="Y21" s="230" t="s">
        <v>138</v>
      </c>
      <c r="Z21" s="210"/>
      <c r="AA21" s="210"/>
      <c r="AB21" s="210"/>
      <c r="AC21" s="210"/>
      <c r="AD21" s="210"/>
      <c r="AE21" s="210"/>
      <c r="AF21" s="210"/>
      <c r="AG21" s="210" t="s">
        <v>139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8">
        <v>14</v>
      </c>
      <c r="B22" s="249" t="s">
        <v>376</v>
      </c>
      <c r="C22" s="258" t="s">
        <v>377</v>
      </c>
      <c r="D22" s="250" t="s">
        <v>369</v>
      </c>
      <c r="E22" s="251">
        <v>1</v>
      </c>
      <c r="F22" s="252"/>
      <c r="G22" s="253">
        <f>ROUND(E22*F22,2)</f>
        <v>0</v>
      </c>
      <c r="H22" s="252"/>
      <c r="I22" s="253">
        <f>ROUND(E22*H22,2)</f>
        <v>0</v>
      </c>
      <c r="J22" s="252"/>
      <c r="K22" s="253">
        <f>ROUND(E22*J22,2)</f>
        <v>0</v>
      </c>
      <c r="L22" s="253">
        <v>21</v>
      </c>
      <c r="M22" s="253">
        <f>G22*(1+L22/100)</f>
        <v>0</v>
      </c>
      <c r="N22" s="251">
        <v>0</v>
      </c>
      <c r="O22" s="251">
        <f>ROUND(E22*N22,2)</f>
        <v>0</v>
      </c>
      <c r="P22" s="251">
        <v>0</v>
      </c>
      <c r="Q22" s="251">
        <f>ROUND(E22*P22,2)</f>
        <v>0</v>
      </c>
      <c r="R22" s="253"/>
      <c r="S22" s="253" t="s">
        <v>189</v>
      </c>
      <c r="T22" s="254" t="s">
        <v>190</v>
      </c>
      <c r="U22" s="230">
        <v>0</v>
      </c>
      <c r="V22" s="230">
        <f>ROUND(E22*U22,2)</f>
        <v>0</v>
      </c>
      <c r="W22" s="230"/>
      <c r="X22" s="230" t="s">
        <v>137</v>
      </c>
      <c r="Y22" s="230" t="s">
        <v>138</v>
      </c>
      <c r="Z22" s="210"/>
      <c r="AA22" s="210"/>
      <c r="AB22" s="210"/>
      <c r="AC22" s="210"/>
      <c r="AD22" s="210"/>
      <c r="AE22" s="210"/>
      <c r="AF22" s="210"/>
      <c r="AG22" s="210" t="s">
        <v>139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8">
        <v>15</v>
      </c>
      <c r="B23" s="249" t="s">
        <v>378</v>
      </c>
      <c r="C23" s="258" t="s">
        <v>379</v>
      </c>
      <c r="D23" s="250" t="s">
        <v>369</v>
      </c>
      <c r="E23" s="251">
        <v>2</v>
      </c>
      <c r="F23" s="252"/>
      <c r="G23" s="253">
        <f>ROUND(E23*F23,2)</f>
        <v>0</v>
      </c>
      <c r="H23" s="252"/>
      <c r="I23" s="253">
        <f>ROUND(E23*H23,2)</f>
        <v>0</v>
      </c>
      <c r="J23" s="252"/>
      <c r="K23" s="253">
        <f>ROUND(E23*J23,2)</f>
        <v>0</v>
      </c>
      <c r="L23" s="253">
        <v>21</v>
      </c>
      <c r="M23" s="253">
        <f>G23*(1+L23/100)</f>
        <v>0</v>
      </c>
      <c r="N23" s="251">
        <v>0</v>
      </c>
      <c r="O23" s="251">
        <f>ROUND(E23*N23,2)</f>
        <v>0</v>
      </c>
      <c r="P23" s="251">
        <v>0</v>
      </c>
      <c r="Q23" s="251">
        <f>ROUND(E23*P23,2)</f>
        <v>0</v>
      </c>
      <c r="R23" s="253"/>
      <c r="S23" s="253" t="s">
        <v>189</v>
      </c>
      <c r="T23" s="254" t="s">
        <v>190</v>
      </c>
      <c r="U23" s="230">
        <v>0</v>
      </c>
      <c r="V23" s="230">
        <f>ROUND(E23*U23,2)</f>
        <v>0</v>
      </c>
      <c r="W23" s="230"/>
      <c r="X23" s="230" t="s">
        <v>137</v>
      </c>
      <c r="Y23" s="230" t="s">
        <v>138</v>
      </c>
      <c r="Z23" s="210"/>
      <c r="AA23" s="210"/>
      <c r="AB23" s="210"/>
      <c r="AC23" s="210"/>
      <c r="AD23" s="210"/>
      <c r="AE23" s="210"/>
      <c r="AF23" s="210"/>
      <c r="AG23" s="210" t="s">
        <v>139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8">
        <v>16</v>
      </c>
      <c r="B24" s="249" t="s">
        <v>380</v>
      </c>
      <c r="C24" s="258" t="s">
        <v>381</v>
      </c>
      <c r="D24" s="250" t="s">
        <v>369</v>
      </c>
      <c r="E24" s="251">
        <v>1</v>
      </c>
      <c r="F24" s="252"/>
      <c r="G24" s="253">
        <f>ROUND(E24*F24,2)</f>
        <v>0</v>
      </c>
      <c r="H24" s="252"/>
      <c r="I24" s="253">
        <f>ROUND(E24*H24,2)</f>
        <v>0</v>
      </c>
      <c r="J24" s="252"/>
      <c r="K24" s="253">
        <f>ROUND(E24*J24,2)</f>
        <v>0</v>
      </c>
      <c r="L24" s="253">
        <v>21</v>
      </c>
      <c r="M24" s="253">
        <f>G24*(1+L24/100)</f>
        <v>0</v>
      </c>
      <c r="N24" s="251">
        <v>0</v>
      </c>
      <c r="O24" s="251">
        <f>ROUND(E24*N24,2)</f>
        <v>0</v>
      </c>
      <c r="P24" s="251">
        <v>0</v>
      </c>
      <c r="Q24" s="251">
        <f>ROUND(E24*P24,2)</f>
        <v>0</v>
      </c>
      <c r="R24" s="253"/>
      <c r="S24" s="253" t="s">
        <v>189</v>
      </c>
      <c r="T24" s="254" t="s">
        <v>190</v>
      </c>
      <c r="U24" s="230">
        <v>0</v>
      </c>
      <c r="V24" s="230">
        <f>ROUND(E24*U24,2)</f>
        <v>0</v>
      </c>
      <c r="W24" s="230"/>
      <c r="X24" s="230" t="s">
        <v>137</v>
      </c>
      <c r="Y24" s="230" t="s">
        <v>138</v>
      </c>
      <c r="Z24" s="210"/>
      <c r="AA24" s="210"/>
      <c r="AB24" s="210"/>
      <c r="AC24" s="210"/>
      <c r="AD24" s="210"/>
      <c r="AE24" s="210"/>
      <c r="AF24" s="210"/>
      <c r="AG24" s="210" t="s">
        <v>139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8">
        <v>17</v>
      </c>
      <c r="B25" s="249" t="s">
        <v>382</v>
      </c>
      <c r="C25" s="258" t="s">
        <v>383</v>
      </c>
      <c r="D25" s="250"/>
      <c r="E25" s="251">
        <v>0</v>
      </c>
      <c r="F25" s="252"/>
      <c r="G25" s="253">
        <f>ROUND(E25*F25,2)</f>
        <v>0</v>
      </c>
      <c r="H25" s="252"/>
      <c r="I25" s="253">
        <f>ROUND(E25*H25,2)</f>
        <v>0</v>
      </c>
      <c r="J25" s="252"/>
      <c r="K25" s="253">
        <f>ROUND(E25*J25,2)</f>
        <v>0</v>
      </c>
      <c r="L25" s="253">
        <v>21</v>
      </c>
      <c r="M25" s="253">
        <f>G25*(1+L25/100)</f>
        <v>0</v>
      </c>
      <c r="N25" s="251">
        <v>0</v>
      </c>
      <c r="O25" s="251">
        <f>ROUND(E25*N25,2)</f>
        <v>0</v>
      </c>
      <c r="P25" s="251">
        <v>0</v>
      </c>
      <c r="Q25" s="251">
        <f>ROUND(E25*P25,2)</f>
        <v>0</v>
      </c>
      <c r="R25" s="253"/>
      <c r="S25" s="253" t="s">
        <v>189</v>
      </c>
      <c r="T25" s="254" t="s">
        <v>190</v>
      </c>
      <c r="U25" s="230">
        <v>0</v>
      </c>
      <c r="V25" s="230">
        <f>ROUND(E25*U25,2)</f>
        <v>0</v>
      </c>
      <c r="W25" s="230"/>
      <c r="X25" s="230" t="s">
        <v>137</v>
      </c>
      <c r="Y25" s="230" t="s">
        <v>138</v>
      </c>
      <c r="Z25" s="210"/>
      <c r="AA25" s="210"/>
      <c r="AB25" s="210"/>
      <c r="AC25" s="210"/>
      <c r="AD25" s="210"/>
      <c r="AE25" s="210"/>
      <c r="AF25" s="210"/>
      <c r="AG25" s="210" t="s">
        <v>139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8">
        <v>18</v>
      </c>
      <c r="B26" s="249" t="s">
        <v>384</v>
      </c>
      <c r="C26" s="258" t="s">
        <v>385</v>
      </c>
      <c r="D26" s="250" t="s">
        <v>317</v>
      </c>
      <c r="E26" s="251">
        <v>120</v>
      </c>
      <c r="F26" s="252"/>
      <c r="G26" s="253">
        <f>ROUND(E26*F26,2)</f>
        <v>0</v>
      </c>
      <c r="H26" s="252"/>
      <c r="I26" s="253">
        <f>ROUND(E26*H26,2)</f>
        <v>0</v>
      </c>
      <c r="J26" s="252"/>
      <c r="K26" s="253">
        <f>ROUND(E26*J26,2)</f>
        <v>0</v>
      </c>
      <c r="L26" s="253">
        <v>21</v>
      </c>
      <c r="M26" s="253">
        <f>G26*(1+L26/100)</f>
        <v>0</v>
      </c>
      <c r="N26" s="251">
        <v>0</v>
      </c>
      <c r="O26" s="251">
        <f>ROUND(E26*N26,2)</f>
        <v>0</v>
      </c>
      <c r="P26" s="251">
        <v>0</v>
      </c>
      <c r="Q26" s="251">
        <f>ROUND(E26*P26,2)</f>
        <v>0</v>
      </c>
      <c r="R26" s="253"/>
      <c r="S26" s="253" t="s">
        <v>189</v>
      </c>
      <c r="T26" s="254" t="s">
        <v>190</v>
      </c>
      <c r="U26" s="230">
        <v>0</v>
      </c>
      <c r="V26" s="230">
        <f>ROUND(E26*U26,2)</f>
        <v>0</v>
      </c>
      <c r="W26" s="230"/>
      <c r="X26" s="230" t="s">
        <v>137</v>
      </c>
      <c r="Y26" s="230" t="s">
        <v>138</v>
      </c>
      <c r="Z26" s="210"/>
      <c r="AA26" s="210"/>
      <c r="AB26" s="210"/>
      <c r="AC26" s="210"/>
      <c r="AD26" s="210"/>
      <c r="AE26" s="210"/>
      <c r="AF26" s="210"/>
      <c r="AG26" s="210" t="s">
        <v>139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8">
        <v>19</v>
      </c>
      <c r="B27" s="249" t="s">
        <v>386</v>
      </c>
      <c r="C27" s="258" t="s">
        <v>387</v>
      </c>
      <c r="D27" s="250" t="s">
        <v>144</v>
      </c>
      <c r="E27" s="251">
        <v>6</v>
      </c>
      <c r="F27" s="252"/>
      <c r="G27" s="253">
        <f>ROUND(E27*F27,2)</f>
        <v>0</v>
      </c>
      <c r="H27" s="252"/>
      <c r="I27" s="253">
        <f>ROUND(E27*H27,2)</f>
        <v>0</v>
      </c>
      <c r="J27" s="252"/>
      <c r="K27" s="253">
        <f>ROUND(E27*J27,2)</f>
        <v>0</v>
      </c>
      <c r="L27" s="253">
        <v>21</v>
      </c>
      <c r="M27" s="253">
        <f>G27*(1+L27/100)</f>
        <v>0</v>
      </c>
      <c r="N27" s="251">
        <v>0</v>
      </c>
      <c r="O27" s="251">
        <f>ROUND(E27*N27,2)</f>
        <v>0</v>
      </c>
      <c r="P27" s="251">
        <v>0</v>
      </c>
      <c r="Q27" s="251">
        <f>ROUND(E27*P27,2)</f>
        <v>0</v>
      </c>
      <c r="R27" s="253"/>
      <c r="S27" s="253" t="s">
        <v>189</v>
      </c>
      <c r="T27" s="254" t="s">
        <v>190</v>
      </c>
      <c r="U27" s="230">
        <v>0</v>
      </c>
      <c r="V27" s="230">
        <f>ROUND(E27*U27,2)</f>
        <v>0</v>
      </c>
      <c r="W27" s="230"/>
      <c r="X27" s="230" t="s">
        <v>137</v>
      </c>
      <c r="Y27" s="230" t="s">
        <v>138</v>
      </c>
      <c r="Z27" s="210"/>
      <c r="AA27" s="210"/>
      <c r="AB27" s="210"/>
      <c r="AC27" s="210"/>
      <c r="AD27" s="210"/>
      <c r="AE27" s="210"/>
      <c r="AF27" s="210"/>
      <c r="AG27" s="210" t="s">
        <v>139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8">
        <v>20</v>
      </c>
      <c r="B28" s="249" t="s">
        <v>388</v>
      </c>
      <c r="C28" s="258" t="s">
        <v>389</v>
      </c>
      <c r="D28" s="250" t="s">
        <v>317</v>
      </c>
      <c r="E28" s="251">
        <v>120</v>
      </c>
      <c r="F28" s="252"/>
      <c r="G28" s="253">
        <f>ROUND(E28*F28,2)</f>
        <v>0</v>
      </c>
      <c r="H28" s="252"/>
      <c r="I28" s="253">
        <f>ROUND(E28*H28,2)</f>
        <v>0</v>
      </c>
      <c r="J28" s="252"/>
      <c r="K28" s="253">
        <f>ROUND(E28*J28,2)</f>
        <v>0</v>
      </c>
      <c r="L28" s="253">
        <v>21</v>
      </c>
      <c r="M28" s="253">
        <f>G28*(1+L28/100)</f>
        <v>0</v>
      </c>
      <c r="N28" s="251">
        <v>0</v>
      </c>
      <c r="O28" s="251">
        <f>ROUND(E28*N28,2)</f>
        <v>0</v>
      </c>
      <c r="P28" s="251">
        <v>0</v>
      </c>
      <c r="Q28" s="251">
        <f>ROUND(E28*P28,2)</f>
        <v>0</v>
      </c>
      <c r="R28" s="253"/>
      <c r="S28" s="253" t="s">
        <v>189</v>
      </c>
      <c r="T28" s="254" t="s">
        <v>190</v>
      </c>
      <c r="U28" s="230">
        <v>0</v>
      </c>
      <c r="V28" s="230">
        <f>ROUND(E28*U28,2)</f>
        <v>0</v>
      </c>
      <c r="W28" s="230"/>
      <c r="X28" s="230" t="s">
        <v>137</v>
      </c>
      <c r="Y28" s="230" t="s">
        <v>138</v>
      </c>
      <c r="Z28" s="210"/>
      <c r="AA28" s="210"/>
      <c r="AB28" s="210"/>
      <c r="AC28" s="210"/>
      <c r="AD28" s="210"/>
      <c r="AE28" s="210"/>
      <c r="AF28" s="210"/>
      <c r="AG28" s="210" t="s">
        <v>139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8">
        <v>21</v>
      </c>
      <c r="B29" s="249" t="s">
        <v>390</v>
      </c>
      <c r="C29" s="258" t="s">
        <v>391</v>
      </c>
      <c r="D29" s="250"/>
      <c r="E29" s="251">
        <v>0</v>
      </c>
      <c r="F29" s="252"/>
      <c r="G29" s="253">
        <f>ROUND(E29*F29,2)</f>
        <v>0</v>
      </c>
      <c r="H29" s="252"/>
      <c r="I29" s="253">
        <f>ROUND(E29*H29,2)</f>
        <v>0</v>
      </c>
      <c r="J29" s="252"/>
      <c r="K29" s="253">
        <f>ROUND(E29*J29,2)</f>
        <v>0</v>
      </c>
      <c r="L29" s="253">
        <v>21</v>
      </c>
      <c r="M29" s="253">
        <f>G29*(1+L29/100)</f>
        <v>0</v>
      </c>
      <c r="N29" s="251">
        <v>0</v>
      </c>
      <c r="O29" s="251">
        <f>ROUND(E29*N29,2)</f>
        <v>0</v>
      </c>
      <c r="P29" s="251">
        <v>0</v>
      </c>
      <c r="Q29" s="251">
        <f>ROUND(E29*P29,2)</f>
        <v>0</v>
      </c>
      <c r="R29" s="253"/>
      <c r="S29" s="253" t="s">
        <v>189</v>
      </c>
      <c r="T29" s="254" t="s">
        <v>190</v>
      </c>
      <c r="U29" s="230">
        <v>0</v>
      </c>
      <c r="V29" s="230">
        <f>ROUND(E29*U29,2)</f>
        <v>0</v>
      </c>
      <c r="W29" s="230"/>
      <c r="X29" s="230" t="s">
        <v>137</v>
      </c>
      <c r="Y29" s="230" t="s">
        <v>138</v>
      </c>
      <c r="Z29" s="210"/>
      <c r="AA29" s="210"/>
      <c r="AB29" s="210"/>
      <c r="AC29" s="210"/>
      <c r="AD29" s="210"/>
      <c r="AE29" s="210"/>
      <c r="AF29" s="210"/>
      <c r="AG29" s="210" t="s">
        <v>139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8">
        <v>22</v>
      </c>
      <c r="B30" s="249" t="s">
        <v>392</v>
      </c>
      <c r="C30" s="258" t="s">
        <v>393</v>
      </c>
      <c r="D30" s="250" t="s">
        <v>317</v>
      </c>
      <c r="E30" s="251">
        <v>120</v>
      </c>
      <c r="F30" s="252"/>
      <c r="G30" s="253">
        <f>ROUND(E30*F30,2)</f>
        <v>0</v>
      </c>
      <c r="H30" s="252"/>
      <c r="I30" s="253">
        <f>ROUND(E30*H30,2)</f>
        <v>0</v>
      </c>
      <c r="J30" s="252"/>
      <c r="K30" s="253">
        <f>ROUND(E30*J30,2)</f>
        <v>0</v>
      </c>
      <c r="L30" s="253">
        <v>21</v>
      </c>
      <c r="M30" s="253">
        <f>G30*(1+L30/100)</f>
        <v>0</v>
      </c>
      <c r="N30" s="251">
        <v>0</v>
      </c>
      <c r="O30" s="251">
        <f>ROUND(E30*N30,2)</f>
        <v>0</v>
      </c>
      <c r="P30" s="251">
        <v>0</v>
      </c>
      <c r="Q30" s="251">
        <f>ROUND(E30*P30,2)</f>
        <v>0</v>
      </c>
      <c r="R30" s="253"/>
      <c r="S30" s="253" t="s">
        <v>189</v>
      </c>
      <c r="T30" s="254" t="s">
        <v>190</v>
      </c>
      <c r="U30" s="230">
        <v>0</v>
      </c>
      <c r="V30" s="230">
        <f>ROUND(E30*U30,2)</f>
        <v>0</v>
      </c>
      <c r="W30" s="230"/>
      <c r="X30" s="230" t="s">
        <v>137</v>
      </c>
      <c r="Y30" s="230" t="s">
        <v>138</v>
      </c>
      <c r="Z30" s="210"/>
      <c r="AA30" s="210"/>
      <c r="AB30" s="210"/>
      <c r="AC30" s="210"/>
      <c r="AD30" s="210"/>
      <c r="AE30" s="210"/>
      <c r="AF30" s="210"/>
      <c r="AG30" s="210" t="s">
        <v>139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234" t="s">
        <v>131</v>
      </c>
      <c r="B31" s="235" t="s">
        <v>101</v>
      </c>
      <c r="C31" s="255" t="s">
        <v>102</v>
      </c>
      <c r="D31" s="236"/>
      <c r="E31" s="237"/>
      <c r="F31" s="238"/>
      <c r="G31" s="238">
        <f>SUMIF(AG32:AG33,"&lt;&gt;NOR",G32:G33)</f>
        <v>0</v>
      </c>
      <c r="H31" s="238"/>
      <c r="I31" s="238">
        <f>SUM(I32:I33)</f>
        <v>0</v>
      </c>
      <c r="J31" s="238"/>
      <c r="K31" s="238">
        <f>SUM(K32:K33)</f>
        <v>0</v>
      </c>
      <c r="L31" s="238"/>
      <c r="M31" s="238">
        <f>SUM(M32:M33)</f>
        <v>0</v>
      </c>
      <c r="N31" s="237"/>
      <c r="O31" s="237">
        <f>SUM(O32:O33)</f>
        <v>0</v>
      </c>
      <c r="P31" s="237"/>
      <c r="Q31" s="237">
        <f>SUM(Q32:Q33)</f>
        <v>0</v>
      </c>
      <c r="R31" s="238"/>
      <c r="S31" s="238"/>
      <c r="T31" s="239"/>
      <c r="U31" s="233"/>
      <c r="V31" s="233">
        <f>SUM(V32:V33)</f>
        <v>17.899999999999999</v>
      </c>
      <c r="W31" s="233"/>
      <c r="X31" s="233"/>
      <c r="Y31" s="233"/>
      <c r="AG31" t="s">
        <v>132</v>
      </c>
    </row>
    <row r="32" spans="1:60" outlineLevel="1" x14ac:dyDescent="0.2">
      <c r="A32" s="248">
        <v>23</v>
      </c>
      <c r="B32" s="249" t="s">
        <v>394</v>
      </c>
      <c r="C32" s="258" t="s">
        <v>395</v>
      </c>
      <c r="D32" s="250" t="s">
        <v>135</v>
      </c>
      <c r="E32" s="251">
        <v>100</v>
      </c>
      <c r="F32" s="252"/>
      <c r="G32" s="253">
        <f>ROUND(E32*F32,2)</f>
        <v>0</v>
      </c>
      <c r="H32" s="252"/>
      <c r="I32" s="253">
        <f>ROUND(E32*H32,2)</f>
        <v>0</v>
      </c>
      <c r="J32" s="252"/>
      <c r="K32" s="253">
        <f>ROUND(E32*J32,2)</f>
        <v>0</v>
      </c>
      <c r="L32" s="253">
        <v>21</v>
      </c>
      <c r="M32" s="253">
        <f>G32*(1+L32/100)</f>
        <v>0</v>
      </c>
      <c r="N32" s="251">
        <v>2.0000000000000002E-5</v>
      </c>
      <c r="O32" s="251">
        <f>ROUND(E32*N32,2)</f>
        <v>0</v>
      </c>
      <c r="P32" s="251">
        <v>0</v>
      </c>
      <c r="Q32" s="251">
        <f>ROUND(E32*P32,2)</f>
        <v>0</v>
      </c>
      <c r="R32" s="253"/>
      <c r="S32" s="253" t="s">
        <v>136</v>
      </c>
      <c r="T32" s="254" t="s">
        <v>136</v>
      </c>
      <c r="U32" s="230">
        <v>0.05</v>
      </c>
      <c r="V32" s="230">
        <f>ROUND(E32*U32,2)</f>
        <v>5</v>
      </c>
      <c r="W32" s="230"/>
      <c r="X32" s="230" t="s">
        <v>137</v>
      </c>
      <c r="Y32" s="230" t="s">
        <v>138</v>
      </c>
      <c r="Z32" s="210"/>
      <c r="AA32" s="210"/>
      <c r="AB32" s="210"/>
      <c r="AC32" s="210"/>
      <c r="AD32" s="210"/>
      <c r="AE32" s="210"/>
      <c r="AF32" s="210"/>
      <c r="AG32" s="210" t="s">
        <v>139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48">
        <v>24</v>
      </c>
      <c r="B33" s="249" t="s">
        <v>396</v>
      </c>
      <c r="C33" s="258" t="s">
        <v>397</v>
      </c>
      <c r="D33" s="250" t="s">
        <v>135</v>
      </c>
      <c r="E33" s="251">
        <v>100</v>
      </c>
      <c r="F33" s="252"/>
      <c r="G33" s="253">
        <f>ROUND(E33*F33,2)</f>
        <v>0</v>
      </c>
      <c r="H33" s="252"/>
      <c r="I33" s="253">
        <f>ROUND(E33*H33,2)</f>
        <v>0</v>
      </c>
      <c r="J33" s="252"/>
      <c r="K33" s="253">
        <f>ROUND(E33*J33,2)</f>
        <v>0</v>
      </c>
      <c r="L33" s="253">
        <v>21</v>
      </c>
      <c r="M33" s="253">
        <f>G33*(1+L33/100)</f>
        <v>0</v>
      </c>
      <c r="N33" s="251">
        <v>0</v>
      </c>
      <c r="O33" s="251">
        <f>ROUND(E33*N33,2)</f>
        <v>0</v>
      </c>
      <c r="P33" s="251">
        <v>0</v>
      </c>
      <c r="Q33" s="251">
        <f>ROUND(E33*P33,2)</f>
        <v>0</v>
      </c>
      <c r="R33" s="253"/>
      <c r="S33" s="253" t="s">
        <v>136</v>
      </c>
      <c r="T33" s="254" t="s">
        <v>136</v>
      </c>
      <c r="U33" s="230">
        <v>0.129</v>
      </c>
      <c r="V33" s="230">
        <f>ROUND(E33*U33,2)</f>
        <v>12.9</v>
      </c>
      <c r="W33" s="230"/>
      <c r="X33" s="230" t="s">
        <v>137</v>
      </c>
      <c r="Y33" s="230" t="s">
        <v>138</v>
      </c>
      <c r="Z33" s="210"/>
      <c r="AA33" s="210"/>
      <c r="AB33" s="210"/>
      <c r="AC33" s="210"/>
      <c r="AD33" s="210"/>
      <c r="AE33" s="210"/>
      <c r="AF33" s="210"/>
      <c r="AG33" s="210" t="s">
        <v>139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34" t="s">
        <v>131</v>
      </c>
      <c r="B34" s="235" t="s">
        <v>97</v>
      </c>
      <c r="C34" s="255" t="s">
        <v>98</v>
      </c>
      <c r="D34" s="236"/>
      <c r="E34" s="237"/>
      <c r="F34" s="238"/>
      <c r="G34" s="238">
        <f>SUMIF(AG35:AG45,"&lt;&gt;NOR",G35:G45)</f>
        <v>0</v>
      </c>
      <c r="H34" s="238"/>
      <c r="I34" s="238">
        <f>SUM(I35:I45)</f>
        <v>0</v>
      </c>
      <c r="J34" s="238"/>
      <c r="K34" s="238">
        <f>SUM(K35:K45)</f>
        <v>0</v>
      </c>
      <c r="L34" s="238"/>
      <c r="M34" s="238">
        <f>SUM(M35:M45)</f>
        <v>0</v>
      </c>
      <c r="N34" s="237"/>
      <c r="O34" s="237">
        <f>SUM(O35:O45)</f>
        <v>0</v>
      </c>
      <c r="P34" s="237"/>
      <c r="Q34" s="237">
        <f>SUM(Q35:Q45)</f>
        <v>0</v>
      </c>
      <c r="R34" s="238"/>
      <c r="S34" s="238"/>
      <c r="T34" s="239"/>
      <c r="U34" s="233"/>
      <c r="V34" s="233">
        <f>SUM(V35:V45)</f>
        <v>0</v>
      </c>
      <c r="W34" s="233"/>
      <c r="X34" s="233"/>
      <c r="Y34" s="233"/>
      <c r="AG34" t="s">
        <v>132</v>
      </c>
    </row>
    <row r="35" spans="1:60" outlineLevel="1" x14ac:dyDescent="0.2">
      <c r="A35" s="248">
        <v>25</v>
      </c>
      <c r="B35" s="249" t="s">
        <v>398</v>
      </c>
      <c r="C35" s="258" t="s">
        <v>399</v>
      </c>
      <c r="D35" s="250" t="s">
        <v>317</v>
      </c>
      <c r="E35" s="251">
        <v>5</v>
      </c>
      <c r="F35" s="252"/>
      <c r="G35" s="253">
        <f>ROUND(E35*F35,2)</f>
        <v>0</v>
      </c>
      <c r="H35" s="252"/>
      <c r="I35" s="253">
        <f>ROUND(E35*H35,2)</f>
        <v>0</v>
      </c>
      <c r="J35" s="252"/>
      <c r="K35" s="253">
        <f>ROUND(E35*J35,2)</f>
        <v>0</v>
      </c>
      <c r="L35" s="253">
        <v>21</v>
      </c>
      <c r="M35" s="253">
        <f>G35*(1+L35/100)</f>
        <v>0</v>
      </c>
      <c r="N35" s="251">
        <v>0</v>
      </c>
      <c r="O35" s="251">
        <f>ROUND(E35*N35,2)</f>
        <v>0</v>
      </c>
      <c r="P35" s="251">
        <v>0</v>
      </c>
      <c r="Q35" s="251">
        <f>ROUND(E35*P35,2)</f>
        <v>0</v>
      </c>
      <c r="R35" s="253"/>
      <c r="S35" s="253" t="s">
        <v>189</v>
      </c>
      <c r="T35" s="254" t="s">
        <v>190</v>
      </c>
      <c r="U35" s="230">
        <v>0</v>
      </c>
      <c r="V35" s="230">
        <f>ROUND(E35*U35,2)</f>
        <v>0</v>
      </c>
      <c r="W35" s="230"/>
      <c r="X35" s="230" t="s">
        <v>137</v>
      </c>
      <c r="Y35" s="230" t="s">
        <v>138</v>
      </c>
      <c r="Z35" s="210"/>
      <c r="AA35" s="210"/>
      <c r="AB35" s="210"/>
      <c r="AC35" s="210"/>
      <c r="AD35" s="210"/>
      <c r="AE35" s="210"/>
      <c r="AF35" s="210"/>
      <c r="AG35" s="210" t="s">
        <v>139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8">
        <v>26</v>
      </c>
      <c r="B36" s="249" t="s">
        <v>400</v>
      </c>
      <c r="C36" s="258" t="s">
        <v>401</v>
      </c>
      <c r="D36" s="250"/>
      <c r="E36" s="251">
        <v>0</v>
      </c>
      <c r="F36" s="252"/>
      <c r="G36" s="253">
        <f>ROUND(E36*F36,2)</f>
        <v>0</v>
      </c>
      <c r="H36" s="252"/>
      <c r="I36" s="253">
        <f>ROUND(E36*H36,2)</f>
        <v>0</v>
      </c>
      <c r="J36" s="252"/>
      <c r="K36" s="253">
        <f>ROUND(E36*J36,2)</f>
        <v>0</v>
      </c>
      <c r="L36" s="253">
        <v>21</v>
      </c>
      <c r="M36" s="253">
        <f>G36*(1+L36/100)</f>
        <v>0</v>
      </c>
      <c r="N36" s="251">
        <v>0</v>
      </c>
      <c r="O36" s="251">
        <f>ROUND(E36*N36,2)</f>
        <v>0</v>
      </c>
      <c r="P36" s="251">
        <v>0</v>
      </c>
      <c r="Q36" s="251">
        <f>ROUND(E36*P36,2)</f>
        <v>0</v>
      </c>
      <c r="R36" s="253"/>
      <c r="S36" s="253" t="s">
        <v>189</v>
      </c>
      <c r="T36" s="254" t="s">
        <v>190</v>
      </c>
      <c r="U36" s="230">
        <v>0</v>
      </c>
      <c r="V36" s="230">
        <f>ROUND(E36*U36,2)</f>
        <v>0</v>
      </c>
      <c r="W36" s="230"/>
      <c r="X36" s="230" t="s">
        <v>137</v>
      </c>
      <c r="Y36" s="230" t="s">
        <v>138</v>
      </c>
      <c r="Z36" s="210"/>
      <c r="AA36" s="210"/>
      <c r="AB36" s="210"/>
      <c r="AC36" s="210"/>
      <c r="AD36" s="210"/>
      <c r="AE36" s="210"/>
      <c r="AF36" s="210"/>
      <c r="AG36" s="210" t="s">
        <v>139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8">
        <v>27</v>
      </c>
      <c r="B37" s="249" t="s">
        <v>402</v>
      </c>
      <c r="C37" s="258" t="s">
        <v>403</v>
      </c>
      <c r="D37" s="250" t="s">
        <v>202</v>
      </c>
      <c r="E37" s="251">
        <v>1</v>
      </c>
      <c r="F37" s="252"/>
      <c r="G37" s="253">
        <f>ROUND(E37*F37,2)</f>
        <v>0</v>
      </c>
      <c r="H37" s="252"/>
      <c r="I37" s="253">
        <f>ROUND(E37*H37,2)</f>
        <v>0</v>
      </c>
      <c r="J37" s="252"/>
      <c r="K37" s="253">
        <f>ROUND(E37*J37,2)</f>
        <v>0</v>
      </c>
      <c r="L37" s="253">
        <v>21</v>
      </c>
      <c r="M37" s="253">
        <f>G37*(1+L37/100)</f>
        <v>0</v>
      </c>
      <c r="N37" s="251">
        <v>0</v>
      </c>
      <c r="O37" s="251">
        <f>ROUND(E37*N37,2)</f>
        <v>0</v>
      </c>
      <c r="P37" s="251">
        <v>0</v>
      </c>
      <c r="Q37" s="251">
        <f>ROUND(E37*P37,2)</f>
        <v>0</v>
      </c>
      <c r="R37" s="253"/>
      <c r="S37" s="253" t="s">
        <v>189</v>
      </c>
      <c r="T37" s="254" t="s">
        <v>190</v>
      </c>
      <c r="U37" s="230">
        <v>0</v>
      </c>
      <c r="V37" s="230">
        <f>ROUND(E37*U37,2)</f>
        <v>0</v>
      </c>
      <c r="W37" s="230"/>
      <c r="X37" s="230" t="s">
        <v>137</v>
      </c>
      <c r="Y37" s="230" t="s">
        <v>138</v>
      </c>
      <c r="Z37" s="210"/>
      <c r="AA37" s="210"/>
      <c r="AB37" s="210"/>
      <c r="AC37" s="210"/>
      <c r="AD37" s="210"/>
      <c r="AE37" s="210"/>
      <c r="AF37" s="210"/>
      <c r="AG37" s="210" t="s">
        <v>139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8">
        <v>28</v>
      </c>
      <c r="B38" s="249" t="s">
        <v>404</v>
      </c>
      <c r="C38" s="258" t="s">
        <v>405</v>
      </c>
      <c r="D38" s="250" t="s">
        <v>369</v>
      </c>
      <c r="E38" s="251">
        <v>1</v>
      </c>
      <c r="F38" s="252"/>
      <c r="G38" s="253">
        <f>ROUND(E38*F38,2)</f>
        <v>0</v>
      </c>
      <c r="H38" s="252"/>
      <c r="I38" s="253">
        <f>ROUND(E38*H38,2)</f>
        <v>0</v>
      </c>
      <c r="J38" s="252"/>
      <c r="K38" s="253">
        <f>ROUND(E38*J38,2)</f>
        <v>0</v>
      </c>
      <c r="L38" s="253">
        <v>21</v>
      </c>
      <c r="M38" s="253">
        <f>G38*(1+L38/100)</f>
        <v>0</v>
      </c>
      <c r="N38" s="251">
        <v>0</v>
      </c>
      <c r="O38" s="251">
        <f>ROUND(E38*N38,2)</f>
        <v>0</v>
      </c>
      <c r="P38" s="251">
        <v>0</v>
      </c>
      <c r="Q38" s="251">
        <f>ROUND(E38*P38,2)</f>
        <v>0</v>
      </c>
      <c r="R38" s="253"/>
      <c r="S38" s="253" t="s">
        <v>189</v>
      </c>
      <c r="T38" s="254" t="s">
        <v>190</v>
      </c>
      <c r="U38" s="230">
        <v>0</v>
      </c>
      <c r="V38" s="230">
        <f>ROUND(E38*U38,2)</f>
        <v>0</v>
      </c>
      <c r="W38" s="230"/>
      <c r="X38" s="230" t="s">
        <v>137</v>
      </c>
      <c r="Y38" s="230" t="s">
        <v>138</v>
      </c>
      <c r="Z38" s="210"/>
      <c r="AA38" s="210"/>
      <c r="AB38" s="210"/>
      <c r="AC38" s="210"/>
      <c r="AD38" s="210"/>
      <c r="AE38" s="210"/>
      <c r="AF38" s="210"/>
      <c r="AG38" s="210" t="s">
        <v>139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8">
        <v>29</v>
      </c>
      <c r="B39" s="249" t="s">
        <v>406</v>
      </c>
      <c r="C39" s="258" t="s">
        <v>407</v>
      </c>
      <c r="D39" s="250" t="s">
        <v>408</v>
      </c>
      <c r="E39" s="251">
        <v>2</v>
      </c>
      <c r="F39" s="252"/>
      <c r="G39" s="253">
        <f>ROUND(E39*F39,2)</f>
        <v>0</v>
      </c>
      <c r="H39" s="252"/>
      <c r="I39" s="253">
        <f>ROUND(E39*H39,2)</f>
        <v>0</v>
      </c>
      <c r="J39" s="252"/>
      <c r="K39" s="253">
        <f>ROUND(E39*J39,2)</f>
        <v>0</v>
      </c>
      <c r="L39" s="253">
        <v>21</v>
      </c>
      <c r="M39" s="253">
        <f>G39*(1+L39/100)</f>
        <v>0</v>
      </c>
      <c r="N39" s="251">
        <v>0</v>
      </c>
      <c r="O39" s="251">
        <f>ROUND(E39*N39,2)</f>
        <v>0</v>
      </c>
      <c r="P39" s="251">
        <v>0</v>
      </c>
      <c r="Q39" s="251">
        <f>ROUND(E39*P39,2)</f>
        <v>0</v>
      </c>
      <c r="R39" s="253"/>
      <c r="S39" s="253" t="s">
        <v>189</v>
      </c>
      <c r="T39" s="254" t="s">
        <v>190</v>
      </c>
      <c r="U39" s="230">
        <v>0</v>
      </c>
      <c r="V39" s="230">
        <f>ROUND(E39*U39,2)</f>
        <v>0</v>
      </c>
      <c r="W39" s="230"/>
      <c r="X39" s="230" t="s">
        <v>137</v>
      </c>
      <c r="Y39" s="230" t="s">
        <v>138</v>
      </c>
      <c r="Z39" s="210"/>
      <c r="AA39" s="210"/>
      <c r="AB39" s="210"/>
      <c r="AC39" s="210"/>
      <c r="AD39" s="210"/>
      <c r="AE39" s="210"/>
      <c r="AF39" s="210"/>
      <c r="AG39" s="210" t="s">
        <v>139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8">
        <v>30</v>
      </c>
      <c r="B40" s="249" t="s">
        <v>409</v>
      </c>
      <c r="C40" s="258" t="s">
        <v>410</v>
      </c>
      <c r="D40" s="250"/>
      <c r="E40" s="251">
        <v>0</v>
      </c>
      <c r="F40" s="252"/>
      <c r="G40" s="253">
        <f>ROUND(E40*F40,2)</f>
        <v>0</v>
      </c>
      <c r="H40" s="252"/>
      <c r="I40" s="253">
        <f>ROUND(E40*H40,2)</f>
        <v>0</v>
      </c>
      <c r="J40" s="252"/>
      <c r="K40" s="253">
        <f>ROUND(E40*J40,2)</f>
        <v>0</v>
      </c>
      <c r="L40" s="253">
        <v>21</v>
      </c>
      <c r="M40" s="253">
        <f>G40*(1+L40/100)</f>
        <v>0</v>
      </c>
      <c r="N40" s="251">
        <v>0</v>
      </c>
      <c r="O40" s="251">
        <f>ROUND(E40*N40,2)</f>
        <v>0</v>
      </c>
      <c r="P40" s="251">
        <v>0</v>
      </c>
      <c r="Q40" s="251">
        <f>ROUND(E40*P40,2)</f>
        <v>0</v>
      </c>
      <c r="R40" s="253"/>
      <c r="S40" s="253" t="s">
        <v>189</v>
      </c>
      <c r="T40" s="254" t="s">
        <v>190</v>
      </c>
      <c r="U40" s="230">
        <v>0</v>
      </c>
      <c r="V40" s="230">
        <f>ROUND(E40*U40,2)</f>
        <v>0</v>
      </c>
      <c r="W40" s="230"/>
      <c r="X40" s="230" t="s">
        <v>137</v>
      </c>
      <c r="Y40" s="230" t="s">
        <v>138</v>
      </c>
      <c r="Z40" s="210"/>
      <c r="AA40" s="210"/>
      <c r="AB40" s="210"/>
      <c r="AC40" s="210"/>
      <c r="AD40" s="210"/>
      <c r="AE40" s="210"/>
      <c r="AF40" s="210"/>
      <c r="AG40" s="210" t="s">
        <v>139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8">
        <v>31</v>
      </c>
      <c r="B41" s="249" t="s">
        <v>411</v>
      </c>
      <c r="C41" s="258" t="s">
        <v>412</v>
      </c>
      <c r="D41" s="250" t="s">
        <v>317</v>
      </c>
      <c r="E41" s="251">
        <v>70</v>
      </c>
      <c r="F41" s="252"/>
      <c r="G41" s="253">
        <f>ROUND(E41*F41,2)</f>
        <v>0</v>
      </c>
      <c r="H41" s="252"/>
      <c r="I41" s="253">
        <f>ROUND(E41*H41,2)</f>
        <v>0</v>
      </c>
      <c r="J41" s="252"/>
      <c r="K41" s="253">
        <f>ROUND(E41*J41,2)</f>
        <v>0</v>
      </c>
      <c r="L41" s="253">
        <v>21</v>
      </c>
      <c r="M41" s="253">
        <f>G41*(1+L41/100)</f>
        <v>0</v>
      </c>
      <c r="N41" s="251">
        <v>0</v>
      </c>
      <c r="O41" s="251">
        <f>ROUND(E41*N41,2)</f>
        <v>0</v>
      </c>
      <c r="P41" s="251">
        <v>0</v>
      </c>
      <c r="Q41" s="251">
        <f>ROUND(E41*P41,2)</f>
        <v>0</v>
      </c>
      <c r="R41" s="253"/>
      <c r="S41" s="253" t="s">
        <v>189</v>
      </c>
      <c r="T41" s="254" t="s">
        <v>190</v>
      </c>
      <c r="U41" s="230">
        <v>0</v>
      </c>
      <c r="V41" s="230">
        <f>ROUND(E41*U41,2)</f>
        <v>0</v>
      </c>
      <c r="W41" s="230"/>
      <c r="X41" s="230" t="s">
        <v>137</v>
      </c>
      <c r="Y41" s="230" t="s">
        <v>138</v>
      </c>
      <c r="Z41" s="210"/>
      <c r="AA41" s="210"/>
      <c r="AB41" s="210"/>
      <c r="AC41" s="210"/>
      <c r="AD41" s="210"/>
      <c r="AE41" s="210"/>
      <c r="AF41" s="210"/>
      <c r="AG41" s="210" t="s">
        <v>139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8">
        <v>32</v>
      </c>
      <c r="B42" s="249" t="s">
        <v>413</v>
      </c>
      <c r="C42" s="258" t="s">
        <v>414</v>
      </c>
      <c r="D42" s="250" t="s">
        <v>317</v>
      </c>
      <c r="E42" s="251">
        <v>50</v>
      </c>
      <c r="F42" s="252"/>
      <c r="G42" s="253">
        <f>ROUND(E42*F42,2)</f>
        <v>0</v>
      </c>
      <c r="H42" s="252"/>
      <c r="I42" s="253">
        <f>ROUND(E42*H42,2)</f>
        <v>0</v>
      </c>
      <c r="J42" s="252"/>
      <c r="K42" s="253">
        <f>ROUND(E42*J42,2)</f>
        <v>0</v>
      </c>
      <c r="L42" s="253">
        <v>21</v>
      </c>
      <c r="M42" s="253">
        <f>G42*(1+L42/100)</f>
        <v>0</v>
      </c>
      <c r="N42" s="251">
        <v>0</v>
      </c>
      <c r="O42" s="251">
        <f>ROUND(E42*N42,2)</f>
        <v>0</v>
      </c>
      <c r="P42" s="251">
        <v>0</v>
      </c>
      <c r="Q42" s="251">
        <f>ROUND(E42*P42,2)</f>
        <v>0</v>
      </c>
      <c r="R42" s="253"/>
      <c r="S42" s="253" t="s">
        <v>189</v>
      </c>
      <c r="T42" s="254" t="s">
        <v>190</v>
      </c>
      <c r="U42" s="230">
        <v>0</v>
      </c>
      <c r="V42" s="230">
        <f>ROUND(E42*U42,2)</f>
        <v>0</v>
      </c>
      <c r="W42" s="230"/>
      <c r="X42" s="230" t="s">
        <v>137</v>
      </c>
      <c r="Y42" s="230" t="s">
        <v>138</v>
      </c>
      <c r="Z42" s="210"/>
      <c r="AA42" s="210"/>
      <c r="AB42" s="210"/>
      <c r="AC42" s="210"/>
      <c r="AD42" s="210"/>
      <c r="AE42" s="210"/>
      <c r="AF42" s="210"/>
      <c r="AG42" s="210" t="s">
        <v>139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8">
        <v>33</v>
      </c>
      <c r="B43" s="249" t="s">
        <v>415</v>
      </c>
      <c r="C43" s="258" t="s">
        <v>416</v>
      </c>
      <c r="D43" s="250" t="s">
        <v>202</v>
      </c>
      <c r="E43" s="251">
        <v>10</v>
      </c>
      <c r="F43" s="252"/>
      <c r="G43" s="253">
        <f>ROUND(E43*F43,2)</f>
        <v>0</v>
      </c>
      <c r="H43" s="252"/>
      <c r="I43" s="253">
        <f>ROUND(E43*H43,2)</f>
        <v>0</v>
      </c>
      <c r="J43" s="252"/>
      <c r="K43" s="253">
        <f>ROUND(E43*J43,2)</f>
        <v>0</v>
      </c>
      <c r="L43" s="253">
        <v>21</v>
      </c>
      <c r="M43" s="253">
        <f>G43*(1+L43/100)</f>
        <v>0</v>
      </c>
      <c r="N43" s="251">
        <v>0</v>
      </c>
      <c r="O43" s="251">
        <f>ROUND(E43*N43,2)</f>
        <v>0</v>
      </c>
      <c r="P43" s="251">
        <v>0</v>
      </c>
      <c r="Q43" s="251">
        <f>ROUND(E43*P43,2)</f>
        <v>0</v>
      </c>
      <c r="R43" s="253"/>
      <c r="S43" s="253" t="s">
        <v>189</v>
      </c>
      <c r="T43" s="254" t="s">
        <v>190</v>
      </c>
      <c r="U43" s="230">
        <v>0</v>
      </c>
      <c r="V43" s="230">
        <f>ROUND(E43*U43,2)</f>
        <v>0</v>
      </c>
      <c r="W43" s="230"/>
      <c r="X43" s="230" t="s">
        <v>137</v>
      </c>
      <c r="Y43" s="230" t="s">
        <v>138</v>
      </c>
      <c r="Z43" s="210"/>
      <c r="AA43" s="210"/>
      <c r="AB43" s="210"/>
      <c r="AC43" s="210"/>
      <c r="AD43" s="210"/>
      <c r="AE43" s="210"/>
      <c r="AF43" s="210"/>
      <c r="AG43" s="210" t="s">
        <v>139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8">
        <v>34</v>
      </c>
      <c r="B44" s="249" t="s">
        <v>417</v>
      </c>
      <c r="C44" s="258" t="s">
        <v>418</v>
      </c>
      <c r="D44" s="250" t="s">
        <v>202</v>
      </c>
      <c r="E44" s="251">
        <v>20</v>
      </c>
      <c r="F44" s="252"/>
      <c r="G44" s="253">
        <f>ROUND(E44*F44,2)</f>
        <v>0</v>
      </c>
      <c r="H44" s="252"/>
      <c r="I44" s="253">
        <f>ROUND(E44*H44,2)</f>
        <v>0</v>
      </c>
      <c r="J44" s="252"/>
      <c r="K44" s="253">
        <f>ROUND(E44*J44,2)</f>
        <v>0</v>
      </c>
      <c r="L44" s="253">
        <v>21</v>
      </c>
      <c r="M44" s="253">
        <f>G44*(1+L44/100)</f>
        <v>0</v>
      </c>
      <c r="N44" s="251">
        <v>0</v>
      </c>
      <c r="O44" s="251">
        <f>ROUND(E44*N44,2)</f>
        <v>0</v>
      </c>
      <c r="P44" s="251">
        <v>0</v>
      </c>
      <c r="Q44" s="251">
        <f>ROUND(E44*P44,2)</f>
        <v>0</v>
      </c>
      <c r="R44" s="253"/>
      <c r="S44" s="253" t="s">
        <v>189</v>
      </c>
      <c r="T44" s="254" t="s">
        <v>190</v>
      </c>
      <c r="U44" s="230">
        <v>0</v>
      </c>
      <c r="V44" s="230">
        <f>ROUND(E44*U44,2)</f>
        <v>0</v>
      </c>
      <c r="W44" s="230"/>
      <c r="X44" s="230" t="s">
        <v>137</v>
      </c>
      <c r="Y44" s="230" t="s">
        <v>138</v>
      </c>
      <c r="Z44" s="210"/>
      <c r="AA44" s="210"/>
      <c r="AB44" s="210"/>
      <c r="AC44" s="210"/>
      <c r="AD44" s="210"/>
      <c r="AE44" s="210"/>
      <c r="AF44" s="210"/>
      <c r="AG44" s="210" t="s">
        <v>139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1">
        <v>35</v>
      </c>
      <c r="B45" s="242" t="s">
        <v>419</v>
      </c>
      <c r="C45" s="256" t="s">
        <v>420</v>
      </c>
      <c r="D45" s="243" t="s">
        <v>202</v>
      </c>
      <c r="E45" s="244">
        <v>1</v>
      </c>
      <c r="F45" s="245"/>
      <c r="G45" s="246">
        <f>ROUND(E45*F45,2)</f>
        <v>0</v>
      </c>
      <c r="H45" s="245"/>
      <c r="I45" s="246">
        <f>ROUND(E45*H45,2)</f>
        <v>0</v>
      </c>
      <c r="J45" s="245"/>
      <c r="K45" s="246">
        <f>ROUND(E45*J45,2)</f>
        <v>0</v>
      </c>
      <c r="L45" s="246">
        <v>21</v>
      </c>
      <c r="M45" s="246">
        <f>G45*(1+L45/100)</f>
        <v>0</v>
      </c>
      <c r="N45" s="244">
        <v>0</v>
      </c>
      <c r="O45" s="244">
        <f>ROUND(E45*N45,2)</f>
        <v>0</v>
      </c>
      <c r="P45" s="244">
        <v>0</v>
      </c>
      <c r="Q45" s="244">
        <f>ROUND(E45*P45,2)</f>
        <v>0</v>
      </c>
      <c r="R45" s="246"/>
      <c r="S45" s="246" t="s">
        <v>189</v>
      </c>
      <c r="T45" s="247" t="s">
        <v>190</v>
      </c>
      <c r="U45" s="230">
        <v>0</v>
      </c>
      <c r="V45" s="230">
        <f>ROUND(E45*U45,2)</f>
        <v>0</v>
      </c>
      <c r="W45" s="230"/>
      <c r="X45" s="230" t="s">
        <v>137</v>
      </c>
      <c r="Y45" s="230" t="s">
        <v>138</v>
      </c>
      <c r="Z45" s="210"/>
      <c r="AA45" s="210"/>
      <c r="AB45" s="210"/>
      <c r="AC45" s="210"/>
      <c r="AD45" s="210"/>
      <c r="AE45" s="210"/>
      <c r="AF45" s="210"/>
      <c r="AG45" s="210" t="s">
        <v>139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x14ac:dyDescent="0.2">
      <c r="A46" s="3"/>
      <c r="B46" s="4"/>
      <c r="C46" s="259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AE46">
        <v>12</v>
      </c>
      <c r="AF46">
        <v>21</v>
      </c>
      <c r="AG46" t="s">
        <v>117</v>
      </c>
    </row>
    <row r="47" spans="1:60" x14ac:dyDescent="0.2">
      <c r="A47" s="213"/>
      <c r="B47" s="214" t="s">
        <v>31</v>
      </c>
      <c r="C47" s="260"/>
      <c r="D47" s="215"/>
      <c r="E47" s="216"/>
      <c r="F47" s="216"/>
      <c r="G47" s="240">
        <f>G8+G31+G34</f>
        <v>0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f>SUMIF(L7:L45,AE46,G7:G45)</f>
        <v>0</v>
      </c>
      <c r="AF47">
        <f>SUMIF(L7:L45,AF46,G7:G45)</f>
        <v>0</v>
      </c>
      <c r="AG47" t="s">
        <v>204</v>
      </c>
    </row>
    <row r="48" spans="1:60" x14ac:dyDescent="0.2">
      <c r="A48" s="3"/>
      <c r="B48" s="4"/>
      <c r="C48" s="259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33" x14ac:dyDescent="0.2">
      <c r="A49" s="3"/>
      <c r="B49" s="4"/>
      <c r="C49" s="259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217" t="s">
        <v>205</v>
      </c>
      <c r="B50" s="217"/>
      <c r="C50" s="261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A51" s="218"/>
      <c r="B51" s="219"/>
      <c r="C51" s="262"/>
      <c r="D51" s="219"/>
      <c r="E51" s="219"/>
      <c r="F51" s="219"/>
      <c r="G51" s="220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AG51" t="s">
        <v>206</v>
      </c>
    </row>
    <row r="52" spans="1:33" x14ac:dyDescent="0.2">
      <c r="A52" s="221"/>
      <c r="B52" s="222"/>
      <c r="C52" s="263"/>
      <c r="D52" s="222"/>
      <c r="E52" s="222"/>
      <c r="F52" s="222"/>
      <c r="G52" s="22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33" x14ac:dyDescent="0.2">
      <c r="A53" s="221"/>
      <c r="B53" s="222"/>
      <c r="C53" s="263"/>
      <c r="D53" s="222"/>
      <c r="E53" s="222"/>
      <c r="F53" s="222"/>
      <c r="G53" s="22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">
      <c r="A54" s="221"/>
      <c r="B54" s="222"/>
      <c r="C54" s="263"/>
      <c r="D54" s="222"/>
      <c r="E54" s="222"/>
      <c r="F54" s="222"/>
      <c r="G54" s="22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33" x14ac:dyDescent="0.2">
      <c r="A55" s="224"/>
      <c r="B55" s="225"/>
      <c r="C55" s="264"/>
      <c r="D55" s="225"/>
      <c r="E55" s="225"/>
      <c r="F55" s="225"/>
      <c r="G55" s="226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33" x14ac:dyDescent="0.2">
      <c r="A56" s="3"/>
      <c r="B56" s="4"/>
      <c r="C56" s="259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33" x14ac:dyDescent="0.2">
      <c r="C57" s="265"/>
      <c r="D57" s="10"/>
      <c r="AG57" t="s">
        <v>207</v>
      </c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BXygw/QVNuFPQiTdH+vnbjLqFpKRV1CAGzzaXf+pcoj42HvGVg9L2ZsWg9/Y5bstvq82csTibZcpoJ5wAs/wg==" saltValue="Qyel5Bz2wzr/0MFHn225EA==" spinCount="100000" sheet="1" formatRows="0"/>
  <mergeCells count="6">
    <mergeCell ref="A1:G1"/>
    <mergeCell ref="C2:G2"/>
    <mergeCell ref="C3:G3"/>
    <mergeCell ref="C4:G4"/>
    <mergeCell ref="A50:C50"/>
    <mergeCell ref="A51:G55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12DA3-3B4F-4290-B774-438C7359BEF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105</v>
      </c>
    </row>
    <row r="2" spans="1:60" ht="24.95" customHeight="1" x14ac:dyDescent="0.2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106</v>
      </c>
    </row>
    <row r="3" spans="1:60" ht="24.95" customHeight="1" x14ac:dyDescent="0.2">
      <c r="A3" s="196" t="s">
        <v>9</v>
      </c>
      <c r="B3" s="48" t="s">
        <v>69</v>
      </c>
      <c r="C3" s="199" t="s">
        <v>70</v>
      </c>
      <c r="D3" s="197"/>
      <c r="E3" s="197"/>
      <c r="F3" s="197"/>
      <c r="G3" s="198"/>
      <c r="AC3" s="174" t="s">
        <v>106</v>
      </c>
      <c r="AG3" t="s">
        <v>107</v>
      </c>
    </row>
    <row r="4" spans="1:60" ht="24.95" customHeight="1" x14ac:dyDescent="0.2">
      <c r="A4" s="200" t="s">
        <v>10</v>
      </c>
      <c r="B4" s="201" t="s">
        <v>60</v>
      </c>
      <c r="C4" s="202" t="s">
        <v>71</v>
      </c>
      <c r="D4" s="203"/>
      <c r="E4" s="203"/>
      <c r="F4" s="203"/>
      <c r="G4" s="204"/>
      <c r="AG4" t="s">
        <v>108</v>
      </c>
    </row>
    <row r="5" spans="1:60" x14ac:dyDescent="0.2">
      <c r="D5" s="10"/>
    </row>
    <row r="6" spans="1:60" ht="38.25" x14ac:dyDescent="0.2">
      <c r="A6" s="206" t="s">
        <v>109</v>
      </c>
      <c r="B6" s="208" t="s">
        <v>110</v>
      </c>
      <c r="C6" s="208" t="s">
        <v>111</v>
      </c>
      <c r="D6" s="207" t="s">
        <v>112</v>
      </c>
      <c r="E6" s="206" t="s">
        <v>113</v>
      </c>
      <c r="F6" s="205" t="s">
        <v>114</v>
      </c>
      <c r="G6" s="206" t="s">
        <v>31</v>
      </c>
      <c r="H6" s="209" t="s">
        <v>32</v>
      </c>
      <c r="I6" s="209" t="s">
        <v>115</v>
      </c>
      <c r="J6" s="209" t="s">
        <v>33</v>
      </c>
      <c r="K6" s="209" t="s">
        <v>116</v>
      </c>
      <c r="L6" s="209" t="s">
        <v>117</v>
      </c>
      <c r="M6" s="209" t="s">
        <v>118</v>
      </c>
      <c r="N6" s="209" t="s">
        <v>119</v>
      </c>
      <c r="O6" s="209" t="s">
        <v>120</v>
      </c>
      <c r="P6" s="209" t="s">
        <v>121</v>
      </c>
      <c r="Q6" s="209" t="s">
        <v>122</v>
      </c>
      <c r="R6" s="209" t="s">
        <v>123</v>
      </c>
      <c r="S6" s="209" t="s">
        <v>124</v>
      </c>
      <c r="T6" s="209" t="s">
        <v>125</v>
      </c>
      <c r="U6" s="209" t="s">
        <v>126</v>
      </c>
      <c r="V6" s="209" t="s">
        <v>127</v>
      </c>
      <c r="W6" s="209" t="s">
        <v>128</v>
      </c>
      <c r="X6" s="209" t="s">
        <v>129</v>
      </c>
      <c r="Y6" s="209" t="s">
        <v>130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131</v>
      </c>
      <c r="B8" s="235" t="s">
        <v>60</v>
      </c>
      <c r="C8" s="255" t="s">
        <v>78</v>
      </c>
      <c r="D8" s="236"/>
      <c r="E8" s="237"/>
      <c r="F8" s="238"/>
      <c r="G8" s="238">
        <f>SUMIF(AG9:AG52,"&lt;&gt;NOR",G9:G52)</f>
        <v>0</v>
      </c>
      <c r="H8" s="238"/>
      <c r="I8" s="238">
        <f>SUM(I9:I52)</f>
        <v>0</v>
      </c>
      <c r="J8" s="238"/>
      <c r="K8" s="238">
        <f>SUM(K9:K52)</f>
        <v>0</v>
      </c>
      <c r="L8" s="238"/>
      <c r="M8" s="238">
        <f>SUM(M9:M52)</f>
        <v>0</v>
      </c>
      <c r="N8" s="237"/>
      <c r="O8" s="237">
        <f>SUM(O9:O52)</f>
        <v>89.78</v>
      </c>
      <c r="P8" s="237"/>
      <c r="Q8" s="237">
        <f>SUM(Q9:Q52)</f>
        <v>0</v>
      </c>
      <c r="R8" s="238"/>
      <c r="S8" s="238"/>
      <c r="T8" s="239"/>
      <c r="U8" s="233"/>
      <c r="V8" s="233">
        <f>SUM(V9:V52)</f>
        <v>101</v>
      </c>
      <c r="W8" s="233"/>
      <c r="X8" s="233"/>
      <c r="Y8" s="233"/>
      <c r="AG8" t="s">
        <v>132</v>
      </c>
    </row>
    <row r="9" spans="1:60" outlineLevel="1" x14ac:dyDescent="0.2">
      <c r="A9" s="241">
        <v>1</v>
      </c>
      <c r="B9" s="242" t="s">
        <v>421</v>
      </c>
      <c r="C9" s="256" t="s">
        <v>422</v>
      </c>
      <c r="D9" s="243" t="s">
        <v>144</v>
      </c>
      <c r="E9" s="244">
        <v>35.227499999999999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136</v>
      </c>
      <c r="T9" s="247" t="s">
        <v>136</v>
      </c>
      <c r="U9" s="230">
        <v>0.12</v>
      </c>
      <c r="V9" s="230">
        <f>ROUND(E9*U9,2)</f>
        <v>4.2300000000000004</v>
      </c>
      <c r="W9" s="230"/>
      <c r="X9" s="230" t="s">
        <v>137</v>
      </c>
      <c r="Y9" s="230" t="s">
        <v>138</v>
      </c>
      <c r="Z9" s="210"/>
      <c r="AA9" s="210"/>
      <c r="AB9" s="210"/>
      <c r="AC9" s="210"/>
      <c r="AD9" s="210"/>
      <c r="AE9" s="210"/>
      <c r="AF9" s="210"/>
      <c r="AG9" s="210" t="s">
        <v>139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7" t="s">
        <v>423</v>
      </c>
      <c r="D10" s="231"/>
      <c r="E10" s="232">
        <v>35.227499999999999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141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1">
        <v>2</v>
      </c>
      <c r="B11" s="242" t="s">
        <v>424</v>
      </c>
      <c r="C11" s="256" t="s">
        <v>425</v>
      </c>
      <c r="D11" s="243" t="s">
        <v>144</v>
      </c>
      <c r="E11" s="244">
        <v>17.61375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0</v>
      </c>
      <c r="O11" s="244">
        <f>ROUND(E11*N11,2)</f>
        <v>0</v>
      </c>
      <c r="P11" s="244">
        <v>0</v>
      </c>
      <c r="Q11" s="244">
        <f>ROUND(E11*P11,2)</f>
        <v>0</v>
      </c>
      <c r="R11" s="246"/>
      <c r="S11" s="246" t="s">
        <v>136</v>
      </c>
      <c r="T11" s="247" t="s">
        <v>136</v>
      </c>
      <c r="U11" s="230">
        <v>4.3099999999999999E-2</v>
      </c>
      <c r="V11" s="230">
        <f>ROUND(E11*U11,2)</f>
        <v>0.76</v>
      </c>
      <c r="W11" s="230"/>
      <c r="X11" s="230" t="s">
        <v>137</v>
      </c>
      <c r="Y11" s="230" t="s">
        <v>138</v>
      </c>
      <c r="Z11" s="210"/>
      <c r="AA11" s="210"/>
      <c r="AB11" s="210"/>
      <c r="AC11" s="210"/>
      <c r="AD11" s="210"/>
      <c r="AE11" s="210"/>
      <c r="AF11" s="210"/>
      <c r="AG11" s="210" t="s">
        <v>139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7" t="s">
        <v>426</v>
      </c>
      <c r="D12" s="231"/>
      <c r="E12" s="232">
        <v>17.61375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141</v>
      </c>
      <c r="AH12" s="210">
        <v>5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1">
        <v>3</v>
      </c>
      <c r="B13" s="242" t="s">
        <v>427</v>
      </c>
      <c r="C13" s="256" t="s">
        <v>428</v>
      </c>
      <c r="D13" s="243" t="s">
        <v>144</v>
      </c>
      <c r="E13" s="244">
        <v>35.227499999999999</v>
      </c>
      <c r="F13" s="245"/>
      <c r="G13" s="246">
        <f>ROUND(E13*F13,2)</f>
        <v>0</v>
      </c>
      <c r="H13" s="245"/>
      <c r="I13" s="246">
        <f>ROUND(E13*H13,2)</f>
        <v>0</v>
      </c>
      <c r="J13" s="245"/>
      <c r="K13" s="246">
        <f>ROUND(E13*J13,2)</f>
        <v>0</v>
      </c>
      <c r="L13" s="246">
        <v>21</v>
      </c>
      <c r="M13" s="246">
        <f>G13*(1+L13/100)</f>
        <v>0</v>
      </c>
      <c r="N13" s="244">
        <v>0</v>
      </c>
      <c r="O13" s="244">
        <f>ROUND(E13*N13,2)</f>
        <v>0</v>
      </c>
      <c r="P13" s="244">
        <v>0</v>
      </c>
      <c r="Q13" s="244">
        <f>ROUND(E13*P13,2)</f>
        <v>0</v>
      </c>
      <c r="R13" s="246"/>
      <c r="S13" s="246" t="s">
        <v>136</v>
      </c>
      <c r="T13" s="247" t="s">
        <v>136</v>
      </c>
      <c r="U13" s="230">
        <v>0.19</v>
      </c>
      <c r="V13" s="230">
        <f>ROUND(E13*U13,2)</f>
        <v>6.69</v>
      </c>
      <c r="W13" s="230"/>
      <c r="X13" s="230" t="s">
        <v>137</v>
      </c>
      <c r="Y13" s="230" t="s">
        <v>138</v>
      </c>
      <c r="Z13" s="210"/>
      <c r="AA13" s="210"/>
      <c r="AB13" s="210"/>
      <c r="AC13" s="210"/>
      <c r="AD13" s="210"/>
      <c r="AE13" s="210"/>
      <c r="AF13" s="210"/>
      <c r="AG13" s="210" t="s">
        <v>139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7" t="s">
        <v>423</v>
      </c>
      <c r="D14" s="231"/>
      <c r="E14" s="232">
        <v>35.227499999999999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141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1">
        <v>4</v>
      </c>
      <c r="B15" s="242" t="s">
        <v>429</v>
      </c>
      <c r="C15" s="256" t="s">
        <v>430</v>
      </c>
      <c r="D15" s="243" t="s">
        <v>144</v>
      </c>
      <c r="E15" s="244">
        <v>17.61375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0</v>
      </c>
      <c r="O15" s="244">
        <f>ROUND(E15*N15,2)</f>
        <v>0</v>
      </c>
      <c r="P15" s="244">
        <v>0</v>
      </c>
      <c r="Q15" s="244">
        <f>ROUND(E15*P15,2)</f>
        <v>0</v>
      </c>
      <c r="R15" s="246"/>
      <c r="S15" s="246" t="s">
        <v>136</v>
      </c>
      <c r="T15" s="247" t="s">
        <v>136</v>
      </c>
      <c r="U15" s="230">
        <v>0.1024</v>
      </c>
      <c r="V15" s="230">
        <f>ROUND(E15*U15,2)</f>
        <v>1.8</v>
      </c>
      <c r="W15" s="230"/>
      <c r="X15" s="230" t="s">
        <v>137</v>
      </c>
      <c r="Y15" s="230" t="s">
        <v>138</v>
      </c>
      <c r="Z15" s="210"/>
      <c r="AA15" s="210"/>
      <c r="AB15" s="210"/>
      <c r="AC15" s="210"/>
      <c r="AD15" s="210"/>
      <c r="AE15" s="210"/>
      <c r="AF15" s="210"/>
      <c r="AG15" s="210" t="s">
        <v>139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57" t="s">
        <v>431</v>
      </c>
      <c r="D16" s="231"/>
      <c r="E16" s="232">
        <v>17.61375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141</v>
      </c>
      <c r="AH16" s="210">
        <v>5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1">
        <v>5</v>
      </c>
      <c r="B17" s="242" t="s">
        <v>432</v>
      </c>
      <c r="C17" s="256" t="s">
        <v>433</v>
      </c>
      <c r="D17" s="243" t="s">
        <v>144</v>
      </c>
      <c r="E17" s="244">
        <v>27.6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136</v>
      </c>
      <c r="T17" s="247" t="s">
        <v>136</v>
      </c>
      <c r="U17" s="230">
        <v>0.23</v>
      </c>
      <c r="V17" s="230">
        <f>ROUND(E17*U17,2)</f>
        <v>6.35</v>
      </c>
      <c r="W17" s="230"/>
      <c r="X17" s="230" t="s">
        <v>137</v>
      </c>
      <c r="Y17" s="230" t="s">
        <v>138</v>
      </c>
      <c r="Z17" s="210"/>
      <c r="AA17" s="210"/>
      <c r="AB17" s="210"/>
      <c r="AC17" s="210"/>
      <c r="AD17" s="210"/>
      <c r="AE17" s="210"/>
      <c r="AF17" s="210"/>
      <c r="AG17" s="210" t="s">
        <v>139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7" t="s">
        <v>434</v>
      </c>
      <c r="D18" s="231"/>
      <c r="E18" s="232">
        <v>27.6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141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1">
        <v>6</v>
      </c>
      <c r="B19" s="242" t="s">
        <v>435</v>
      </c>
      <c r="C19" s="256" t="s">
        <v>436</v>
      </c>
      <c r="D19" s="243" t="s">
        <v>144</v>
      </c>
      <c r="E19" s="244">
        <v>13.8</v>
      </c>
      <c r="F19" s="245"/>
      <c r="G19" s="246">
        <f>ROUND(E19*F19,2)</f>
        <v>0</v>
      </c>
      <c r="H19" s="245"/>
      <c r="I19" s="246">
        <f>ROUND(E19*H19,2)</f>
        <v>0</v>
      </c>
      <c r="J19" s="245"/>
      <c r="K19" s="246">
        <f>ROUND(E19*J19,2)</f>
        <v>0</v>
      </c>
      <c r="L19" s="246">
        <v>21</v>
      </c>
      <c r="M19" s="246">
        <f>G19*(1+L19/100)</f>
        <v>0</v>
      </c>
      <c r="N19" s="244">
        <v>0</v>
      </c>
      <c r="O19" s="244">
        <f>ROUND(E19*N19,2)</f>
        <v>0</v>
      </c>
      <c r="P19" s="244">
        <v>0</v>
      </c>
      <c r="Q19" s="244">
        <f>ROUND(E19*P19,2)</f>
        <v>0</v>
      </c>
      <c r="R19" s="246"/>
      <c r="S19" s="246" t="s">
        <v>136</v>
      </c>
      <c r="T19" s="247" t="s">
        <v>136</v>
      </c>
      <c r="U19" s="230">
        <v>0.38979999999999998</v>
      </c>
      <c r="V19" s="230">
        <f>ROUND(E19*U19,2)</f>
        <v>5.38</v>
      </c>
      <c r="W19" s="230"/>
      <c r="X19" s="230" t="s">
        <v>137</v>
      </c>
      <c r="Y19" s="230" t="s">
        <v>138</v>
      </c>
      <c r="Z19" s="210"/>
      <c r="AA19" s="210"/>
      <c r="AB19" s="210"/>
      <c r="AC19" s="210"/>
      <c r="AD19" s="210"/>
      <c r="AE19" s="210"/>
      <c r="AF19" s="210"/>
      <c r="AG19" s="210" t="s">
        <v>139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57" t="s">
        <v>437</v>
      </c>
      <c r="D20" s="231"/>
      <c r="E20" s="232">
        <v>13.8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141</v>
      </c>
      <c r="AH20" s="210">
        <v>5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41">
        <v>7</v>
      </c>
      <c r="B21" s="242" t="s">
        <v>153</v>
      </c>
      <c r="C21" s="256" t="s">
        <v>154</v>
      </c>
      <c r="D21" s="243" t="s">
        <v>144</v>
      </c>
      <c r="E21" s="244">
        <v>74.327640000000002</v>
      </c>
      <c r="F21" s="245"/>
      <c r="G21" s="246">
        <f>ROUND(E21*F21,2)</f>
        <v>0</v>
      </c>
      <c r="H21" s="245"/>
      <c r="I21" s="246">
        <f>ROUND(E21*H21,2)</f>
        <v>0</v>
      </c>
      <c r="J21" s="245"/>
      <c r="K21" s="246">
        <f>ROUND(E21*J21,2)</f>
        <v>0</v>
      </c>
      <c r="L21" s="246">
        <v>21</v>
      </c>
      <c r="M21" s="246">
        <f>G21*(1+L21/100)</f>
        <v>0</v>
      </c>
      <c r="N21" s="244">
        <v>0</v>
      </c>
      <c r="O21" s="244">
        <f>ROUND(E21*N21,2)</f>
        <v>0</v>
      </c>
      <c r="P21" s="244">
        <v>0</v>
      </c>
      <c r="Q21" s="244">
        <f>ROUND(E21*P21,2)</f>
        <v>0</v>
      </c>
      <c r="R21" s="246"/>
      <c r="S21" s="246" t="s">
        <v>136</v>
      </c>
      <c r="T21" s="247" t="s">
        <v>136</v>
      </c>
      <c r="U21" s="230">
        <v>1.0999999999999999E-2</v>
      </c>
      <c r="V21" s="230">
        <f>ROUND(E21*U21,2)</f>
        <v>0.82</v>
      </c>
      <c r="W21" s="230"/>
      <c r="X21" s="230" t="s">
        <v>137</v>
      </c>
      <c r="Y21" s="230" t="s">
        <v>138</v>
      </c>
      <c r="Z21" s="210"/>
      <c r="AA21" s="210"/>
      <c r="AB21" s="210"/>
      <c r="AC21" s="210"/>
      <c r="AD21" s="210"/>
      <c r="AE21" s="210"/>
      <c r="AF21" s="210"/>
      <c r="AG21" s="210" t="s">
        <v>139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57" t="s">
        <v>438</v>
      </c>
      <c r="D22" s="231"/>
      <c r="E22" s="232">
        <v>35.227499999999999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141</v>
      </c>
      <c r="AH22" s="210">
        <v>5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57" t="s">
        <v>439</v>
      </c>
      <c r="D23" s="231"/>
      <c r="E23" s="232">
        <v>35.227499999999999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141</v>
      </c>
      <c r="AH23" s="210">
        <v>5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57" t="s">
        <v>440</v>
      </c>
      <c r="D24" s="231"/>
      <c r="E24" s="232">
        <v>27.6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141</v>
      </c>
      <c r="AH24" s="210">
        <v>5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57" t="s">
        <v>441</v>
      </c>
      <c r="D25" s="231"/>
      <c r="E25" s="232">
        <v>-23.727360000000001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141</v>
      </c>
      <c r="AH25" s="210">
        <v>5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1">
        <v>8</v>
      </c>
      <c r="B26" s="242" t="s">
        <v>157</v>
      </c>
      <c r="C26" s="256" t="s">
        <v>158</v>
      </c>
      <c r="D26" s="243" t="s">
        <v>144</v>
      </c>
      <c r="E26" s="244">
        <v>371.63819999999998</v>
      </c>
      <c r="F26" s="245"/>
      <c r="G26" s="246">
        <f>ROUND(E26*F26,2)</f>
        <v>0</v>
      </c>
      <c r="H26" s="245"/>
      <c r="I26" s="246">
        <f>ROUND(E26*H26,2)</f>
        <v>0</v>
      </c>
      <c r="J26" s="245"/>
      <c r="K26" s="246">
        <f>ROUND(E26*J26,2)</f>
        <v>0</v>
      </c>
      <c r="L26" s="246">
        <v>21</v>
      </c>
      <c r="M26" s="246">
        <f>G26*(1+L26/100)</f>
        <v>0</v>
      </c>
      <c r="N26" s="244">
        <v>0</v>
      </c>
      <c r="O26" s="244">
        <f>ROUND(E26*N26,2)</f>
        <v>0</v>
      </c>
      <c r="P26" s="244">
        <v>0</v>
      </c>
      <c r="Q26" s="244">
        <f>ROUND(E26*P26,2)</f>
        <v>0</v>
      </c>
      <c r="R26" s="246"/>
      <c r="S26" s="246" t="s">
        <v>136</v>
      </c>
      <c r="T26" s="247" t="s">
        <v>136</v>
      </c>
      <c r="U26" s="230">
        <v>0</v>
      </c>
      <c r="V26" s="230">
        <f>ROUND(E26*U26,2)</f>
        <v>0</v>
      </c>
      <c r="W26" s="230"/>
      <c r="X26" s="230" t="s">
        <v>137</v>
      </c>
      <c r="Y26" s="230" t="s">
        <v>138</v>
      </c>
      <c r="Z26" s="210"/>
      <c r="AA26" s="210"/>
      <c r="AB26" s="210"/>
      <c r="AC26" s="210"/>
      <c r="AD26" s="210"/>
      <c r="AE26" s="210"/>
      <c r="AF26" s="210"/>
      <c r="AG26" s="210" t="s">
        <v>139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57" t="s">
        <v>442</v>
      </c>
      <c r="D27" s="231"/>
      <c r="E27" s="232">
        <v>371.63819999999998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141</v>
      </c>
      <c r="AH27" s="210">
        <v>5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41">
        <v>9</v>
      </c>
      <c r="B28" s="242" t="s">
        <v>256</v>
      </c>
      <c r="C28" s="256" t="s">
        <v>257</v>
      </c>
      <c r="D28" s="243" t="s">
        <v>144</v>
      </c>
      <c r="E28" s="244">
        <v>74.327640000000002</v>
      </c>
      <c r="F28" s="245"/>
      <c r="G28" s="246">
        <f>ROUND(E28*F28,2)</f>
        <v>0</v>
      </c>
      <c r="H28" s="245"/>
      <c r="I28" s="246">
        <f>ROUND(E28*H28,2)</f>
        <v>0</v>
      </c>
      <c r="J28" s="245"/>
      <c r="K28" s="246">
        <f>ROUND(E28*J28,2)</f>
        <v>0</v>
      </c>
      <c r="L28" s="246">
        <v>21</v>
      </c>
      <c r="M28" s="246">
        <f>G28*(1+L28/100)</f>
        <v>0</v>
      </c>
      <c r="N28" s="244">
        <v>0</v>
      </c>
      <c r="O28" s="244">
        <f>ROUND(E28*N28,2)</f>
        <v>0</v>
      </c>
      <c r="P28" s="244">
        <v>0</v>
      </c>
      <c r="Q28" s="244">
        <f>ROUND(E28*P28,2)</f>
        <v>0</v>
      </c>
      <c r="R28" s="246"/>
      <c r="S28" s="246" t="s">
        <v>136</v>
      </c>
      <c r="T28" s="247" t="s">
        <v>136</v>
      </c>
      <c r="U28" s="230">
        <v>0.65200000000000002</v>
      </c>
      <c r="V28" s="230">
        <f>ROUND(E28*U28,2)</f>
        <v>48.46</v>
      </c>
      <c r="W28" s="230"/>
      <c r="X28" s="230" t="s">
        <v>137</v>
      </c>
      <c r="Y28" s="230" t="s">
        <v>138</v>
      </c>
      <c r="Z28" s="210"/>
      <c r="AA28" s="210"/>
      <c r="AB28" s="210"/>
      <c r="AC28" s="210"/>
      <c r="AD28" s="210"/>
      <c r="AE28" s="210"/>
      <c r="AF28" s="210"/>
      <c r="AG28" s="210" t="s">
        <v>139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57" t="s">
        <v>443</v>
      </c>
      <c r="D29" s="231"/>
      <c r="E29" s="232">
        <v>74.327640000000002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141</v>
      </c>
      <c r="AH29" s="210">
        <v>5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1">
        <v>10</v>
      </c>
      <c r="B30" s="242" t="s">
        <v>169</v>
      </c>
      <c r="C30" s="256" t="s">
        <v>170</v>
      </c>
      <c r="D30" s="243" t="s">
        <v>144</v>
      </c>
      <c r="E30" s="244">
        <v>23.727360000000001</v>
      </c>
      <c r="F30" s="245"/>
      <c r="G30" s="246">
        <f>ROUND(E30*F30,2)</f>
        <v>0</v>
      </c>
      <c r="H30" s="245"/>
      <c r="I30" s="246">
        <f>ROUND(E30*H30,2)</f>
        <v>0</v>
      </c>
      <c r="J30" s="245"/>
      <c r="K30" s="246">
        <f>ROUND(E30*J30,2)</f>
        <v>0</v>
      </c>
      <c r="L30" s="246">
        <v>21</v>
      </c>
      <c r="M30" s="246">
        <f>G30*(1+L30/100)</f>
        <v>0</v>
      </c>
      <c r="N30" s="244">
        <v>0</v>
      </c>
      <c r="O30" s="244">
        <f>ROUND(E30*N30,2)</f>
        <v>0</v>
      </c>
      <c r="P30" s="244">
        <v>0</v>
      </c>
      <c r="Q30" s="244">
        <f>ROUND(E30*P30,2)</f>
        <v>0</v>
      </c>
      <c r="R30" s="246"/>
      <c r="S30" s="246" t="s">
        <v>136</v>
      </c>
      <c r="T30" s="247" t="s">
        <v>136</v>
      </c>
      <c r="U30" s="230">
        <v>0.20200000000000001</v>
      </c>
      <c r="V30" s="230">
        <f>ROUND(E30*U30,2)</f>
        <v>4.79</v>
      </c>
      <c r="W30" s="230"/>
      <c r="X30" s="230" t="s">
        <v>137</v>
      </c>
      <c r="Y30" s="230" t="s">
        <v>138</v>
      </c>
      <c r="Z30" s="210"/>
      <c r="AA30" s="210"/>
      <c r="AB30" s="210"/>
      <c r="AC30" s="210"/>
      <c r="AD30" s="210"/>
      <c r="AE30" s="210"/>
      <c r="AF30" s="210"/>
      <c r="AG30" s="210" t="s">
        <v>139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27"/>
      <c r="B31" s="228"/>
      <c r="C31" s="269" t="s">
        <v>444</v>
      </c>
      <c r="D31" s="267"/>
      <c r="E31" s="267"/>
      <c r="F31" s="267"/>
      <c r="G31" s="267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212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57" t="s">
        <v>445</v>
      </c>
      <c r="D32" s="231"/>
      <c r="E32" s="232"/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141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57" t="s">
        <v>440</v>
      </c>
      <c r="D33" s="231"/>
      <c r="E33" s="232">
        <v>27.6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141</v>
      </c>
      <c r="AH33" s="210">
        <v>5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57" t="s">
        <v>446</v>
      </c>
      <c r="D34" s="231"/>
      <c r="E34" s="232">
        <v>-9.4226399999999995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141</v>
      </c>
      <c r="AH34" s="210">
        <v>5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27"/>
      <c r="B35" s="228"/>
      <c r="C35" s="257" t="s">
        <v>447</v>
      </c>
      <c r="D35" s="231"/>
      <c r="E35" s="232">
        <v>-3.45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141</v>
      </c>
      <c r="AH35" s="210">
        <v>5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57" t="s">
        <v>448</v>
      </c>
      <c r="D36" s="231"/>
      <c r="E36" s="232">
        <v>9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141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1">
        <v>11</v>
      </c>
      <c r="B37" s="242" t="s">
        <v>169</v>
      </c>
      <c r="C37" s="256" t="s">
        <v>170</v>
      </c>
      <c r="D37" s="243" t="s">
        <v>144</v>
      </c>
      <c r="E37" s="244">
        <v>33.527200000000001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0</v>
      </c>
      <c r="O37" s="244">
        <f>ROUND(E37*N37,2)</f>
        <v>0</v>
      </c>
      <c r="P37" s="244">
        <v>0</v>
      </c>
      <c r="Q37" s="244">
        <f>ROUND(E37*P37,2)</f>
        <v>0</v>
      </c>
      <c r="R37" s="246"/>
      <c r="S37" s="246" t="s">
        <v>136</v>
      </c>
      <c r="T37" s="247" t="s">
        <v>136</v>
      </c>
      <c r="U37" s="230">
        <v>0.20200000000000001</v>
      </c>
      <c r="V37" s="230">
        <f>ROUND(E37*U37,2)</f>
        <v>6.77</v>
      </c>
      <c r="W37" s="230"/>
      <c r="X37" s="230" t="s">
        <v>137</v>
      </c>
      <c r="Y37" s="230" t="s">
        <v>138</v>
      </c>
      <c r="Z37" s="210"/>
      <c r="AA37" s="210"/>
      <c r="AB37" s="210"/>
      <c r="AC37" s="210"/>
      <c r="AD37" s="210"/>
      <c r="AE37" s="210"/>
      <c r="AF37" s="210"/>
      <c r="AG37" s="210" t="s">
        <v>139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69" t="s">
        <v>444</v>
      </c>
      <c r="D38" s="267"/>
      <c r="E38" s="267"/>
      <c r="F38" s="267"/>
      <c r="G38" s="267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212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27"/>
      <c r="B39" s="228"/>
      <c r="C39" s="257" t="s">
        <v>449</v>
      </c>
      <c r="D39" s="231"/>
      <c r="E39" s="232"/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141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27"/>
      <c r="B40" s="228"/>
      <c r="C40" s="257" t="s">
        <v>438</v>
      </c>
      <c r="D40" s="231"/>
      <c r="E40" s="232">
        <v>35.227499999999999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141</v>
      </c>
      <c r="AH40" s="210">
        <v>5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57" t="s">
        <v>439</v>
      </c>
      <c r="D41" s="231"/>
      <c r="E41" s="232">
        <v>35.227499999999999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141</v>
      </c>
      <c r="AH41" s="210">
        <v>5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57" t="s">
        <v>450</v>
      </c>
      <c r="D42" s="231"/>
      <c r="E42" s="232">
        <v>-1.43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141</v>
      </c>
      <c r="AH42" s="210">
        <v>5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57" t="s">
        <v>451</v>
      </c>
      <c r="D43" s="231"/>
      <c r="E43" s="232">
        <v>-1.9890000000000001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141</v>
      </c>
      <c r="AH43" s="210">
        <v>5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27"/>
      <c r="B44" s="228"/>
      <c r="C44" s="257" t="s">
        <v>452</v>
      </c>
      <c r="D44" s="231"/>
      <c r="E44" s="232">
        <v>-24.508800000000001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141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57" t="s">
        <v>453</v>
      </c>
      <c r="D45" s="231"/>
      <c r="E45" s="232">
        <v>-9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141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41">
        <v>12</v>
      </c>
      <c r="B46" s="242" t="s">
        <v>454</v>
      </c>
      <c r="C46" s="256" t="s">
        <v>455</v>
      </c>
      <c r="D46" s="243" t="s">
        <v>144</v>
      </c>
      <c r="E46" s="244">
        <v>9.4226399999999995</v>
      </c>
      <c r="F46" s="245"/>
      <c r="G46" s="246">
        <f>ROUND(E46*F46,2)</f>
        <v>0</v>
      </c>
      <c r="H46" s="245"/>
      <c r="I46" s="246">
        <f>ROUND(E46*H46,2)</f>
        <v>0</v>
      </c>
      <c r="J46" s="245"/>
      <c r="K46" s="246">
        <f>ROUND(E46*J46,2)</f>
        <v>0</v>
      </c>
      <c r="L46" s="246">
        <v>21</v>
      </c>
      <c r="M46" s="246">
        <f>G46*(1+L46/100)</f>
        <v>0</v>
      </c>
      <c r="N46" s="244">
        <v>1.7</v>
      </c>
      <c r="O46" s="244">
        <f>ROUND(E46*N46,2)</f>
        <v>16.02</v>
      </c>
      <c r="P46" s="244">
        <v>0</v>
      </c>
      <c r="Q46" s="244">
        <f>ROUND(E46*P46,2)</f>
        <v>0</v>
      </c>
      <c r="R46" s="246"/>
      <c r="S46" s="246" t="s">
        <v>136</v>
      </c>
      <c r="T46" s="247" t="s">
        <v>136</v>
      </c>
      <c r="U46" s="230">
        <v>1.587</v>
      </c>
      <c r="V46" s="230">
        <f>ROUND(E46*U46,2)</f>
        <v>14.95</v>
      </c>
      <c r="W46" s="230"/>
      <c r="X46" s="230" t="s">
        <v>137</v>
      </c>
      <c r="Y46" s="230" t="s">
        <v>138</v>
      </c>
      <c r="Z46" s="210"/>
      <c r="AA46" s="210"/>
      <c r="AB46" s="210"/>
      <c r="AC46" s="210"/>
      <c r="AD46" s="210"/>
      <c r="AE46" s="210"/>
      <c r="AF46" s="210"/>
      <c r="AG46" s="210" t="s">
        <v>139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57" t="s">
        <v>456</v>
      </c>
      <c r="D47" s="231"/>
      <c r="E47" s="232">
        <v>10.35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141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27"/>
      <c r="B48" s="228"/>
      <c r="C48" s="257" t="s">
        <v>457</v>
      </c>
      <c r="D48" s="231"/>
      <c r="E48" s="232">
        <v>-0.92735999999999996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141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1" x14ac:dyDescent="0.2">
      <c r="A49" s="241">
        <v>13</v>
      </c>
      <c r="B49" s="242" t="s">
        <v>174</v>
      </c>
      <c r="C49" s="256" t="s">
        <v>175</v>
      </c>
      <c r="D49" s="243" t="s">
        <v>144</v>
      </c>
      <c r="E49" s="244">
        <v>74.327640000000002</v>
      </c>
      <c r="F49" s="245"/>
      <c r="G49" s="246">
        <f>ROUND(E49*F49,2)</f>
        <v>0</v>
      </c>
      <c r="H49" s="245"/>
      <c r="I49" s="246">
        <f>ROUND(E49*H49,2)</f>
        <v>0</v>
      </c>
      <c r="J49" s="245"/>
      <c r="K49" s="246">
        <f>ROUND(E49*J49,2)</f>
        <v>0</v>
      </c>
      <c r="L49" s="246">
        <v>21</v>
      </c>
      <c r="M49" s="246">
        <f>G49*(1+L49/100)</f>
        <v>0</v>
      </c>
      <c r="N49" s="244">
        <v>0</v>
      </c>
      <c r="O49" s="244">
        <f>ROUND(E49*N49,2)</f>
        <v>0</v>
      </c>
      <c r="P49" s="244">
        <v>0</v>
      </c>
      <c r="Q49" s="244">
        <f>ROUND(E49*P49,2)</f>
        <v>0</v>
      </c>
      <c r="R49" s="246"/>
      <c r="S49" s="246" t="s">
        <v>136</v>
      </c>
      <c r="T49" s="247" t="s">
        <v>136</v>
      </c>
      <c r="U49" s="230">
        <v>0</v>
      </c>
      <c r="V49" s="230">
        <f>ROUND(E49*U49,2)</f>
        <v>0</v>
      </c>
      <c r="W49" s="230"/>
      <c r="X49" s="230" t="s">
        <v>137</v>
      </c>
      <c r="Y49" s="230" t="s">
        <v>138</v>
      </c>
      <c r="Z49" s="210"/>
      <c r="AA49" s="210"/>
      <c r="AB49" s="210"/>
      <c r="AC49" s="210"/>
      <c r="AD49" s="210"/>
      <c r="AE49" s="210"/>
      <c r="AF49" s="210"/>
      <c r="AG49" s="210" t="s">
        <v>139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27"/>
      <c r="B50" s="228"/>
      <c r="C50" s="257" t="s">
        <v>443</v>
      </c>
      <c r="D50" s="231"/>
      <c r="E50" s="232">
        <v>74.327640000000002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141</v>
      </c>
      <c r="AH50" s="210">
        <v>5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1">
        <v>14</v>
      </c>
      <c r="B51" s="242" t="s">
        <v>458</v>
      </c>
      <c r="C51" s="256" t="s">
        <v>459</v>
      </c>
      <c r="D51" s="243" t="s">
        <v>194</v>
      </c>
      <c r="E51" s="244">
        <v>73.759839999999997</v>
      </c>
      <c r="F51" s="245"/>
      <c r="G51" s="246">
        <f>ROUND(E51*F51,2)</f>
        <v>0</v>
      </c>
      <c r="H51" s="245"/>
      <c r="I51" s="246">
        <f>ROUND(E51*H51,2)</f>
        <v>0</v>
      </c>
      <c r="J51" s="245"/>
      <c r="K51" s="246">
        <f>ROUND(E51*J51,2)</f>
        <v>0</v>
      </c>
      <c r="L51" s="246">
        <v>21</v>
      </c>
      <c r="M51" s="246">
        <f>G51*(1+L51/100)</f>
        <v>0</v>
      </c>
      <c r="N51" s="244">
        <v>1</v>
      </c>
      <c r="O51" s="244">
        <f>ROUND(E51*N51,2)</f>
        <v>73.760000000000005</v>
      </c>
      <c r="P51" s="244">
        <v>0</v>
      </c>
      <c r="Q51" s="244">
        <f>ROUND(E51*P51,2)</f>
        <v>0</v>
      </c>
      <c r="R51" s="246" t="s">
        <v>291</v>
      </c>
      <c r="S51" s="246" t="s">
        <v>136</v>
      </c>
      <c r="T51" s="247" t="s">
        <v>136</v>
      </c>
      <c r="U51" s="230">
        <v>0</v>
      </c>
      <c r="V51" s="230">
        <f>ROUND(E51*U51,2)</f>
        <v>0</v>
      </c>
      <c r="W51" s="230"/>
      <c r="X51" s="230" t="s">
        <v>292</v>
      </c>
      <c r="Y51" s="230" t="s">
        <v>138</v>
      </c>
      <c r="Z51" s="210"/>
      <c r="AA51" s="210"/>
      <c r="AB51" s="210"/>
      <c r="AC51" s="210"/>
      <c r="AD51" s="210"/>
      <c r="AE51" s="210"/>
      <c r="AF51" s="210"/>
      <c r="AG51" s="210" t="s">
        <v>293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27"/>
      <c r="B52" s="228"/>
      <c r="C52" s="257" t="s">
        <v>460</v>
      </c>
      <c r="D52" s="231"/>
      <c r="E52" s="232">
        <v>73.759839999999997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141</v>
      </c>
      <c r="AH52" s="210">
        <v>5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x14ac:dyDescent="0.2">
      <c r="A53" s="234" t="s">
        <v>131</v>
      </c>
      <c r="B53" s="235" t="s">
        <v>81</v>
      </c>
      <c r="C53" s="255" t="s">
        <v>82</v>
      </c>
      <c r="D53" s="236"/>
      <c r="E53" s="237"/>
      <c r="F53" s="238"/>
      <c r="G53" s="238">
        <f>SUMIF(AG54:AG59,"&lt;&gt;NOR",G54:G59)</f>
        <v>0</v>
      </c>
      <c r="H53" s="238"/>
      <c r="I53" s="238">
        <f>SUM(I54:I59)</f>
        <v>0</v>
      </c>
      <c r="J53" s="238"/>
      <c r="K53" s="238">
        <f>SUM(K54:K59)</f>
        <v>0</v>
      </c>
      <c r="L53" s="238"/>
      <c r="M53" s="238">
        <f>SUM(M54:M59)</f>
        <v>0</v>
      </c>
      <c r="N53" s="237"/>
      <c r="O53" s="237">
        <f>SUM(O54:O59)</f>
        <v>8.15</v>
      </c>
      <c r="P53" s="237"/>
      <c r="Q53" s="237">
        <f>SUM(Q54:Q59)</f>
        <v>0</v>
      </c>
      <c r="R53" s="238"/>
      <c r="S53" s="238"/>
      <c r="T53" s="239"/>
      <c r="U53" s="233"/>
      <c r="V53" s="233">
        <f>SUM(V54:V59)</f>
        <v>4.22</v>
      </c>
      <c r="W53" s="233"/>
      <c r="X53" s="233"/>
      <c r="Y53" s="233"/>
      <c r="AG53" t="s">
        <v>132</v>
      </c>
    </row>
    <row r="54" spans="1:60" outlineLevel="1" x14ac:dyDescent="0.2">
      <c r="A54" s="241">
        <v>15</v>
      </c>
      <c r="B54" s="242" t="s">
        <v>461</v>
      </c>
      <c r="C54" s="256" t="s">
        <v>462</v>
      </c>
      <c r="D54" s="243" t="s">
        <v>144</v>
      </c>
      <c r="E54" s="244">
        <v>1.43</v>
      </c>
      <c r="F54" s="245"/>
      <c r="G54" s="246">
        <f>ROUND(E54*F54,2)</f>
        <v>0</v>
      </c>
      <c r="H54" s="245"/>
      <c r="I54" s="246">
        <f>ROUND(E54*H54,2)</f>
        <v>0</v>
      </c>
      <c r="J54" s="245"/>
      <c r="K54" s="246">
        <f>ROUND(E54*J54,2)</f>
        <v>0</v>
      </c>
      <c r="L54" s="246">
        <v>21</v>
      </c>
      <c r="M54" s="246">
        <f>G54*(1+L54/100)</f>
        <v>0</v>
      </c>
      <c r="N54" s="244">
        <v>2.1</v>
      </c>
      <c r="O54" s="244">
        <f>ROUND(E54*N54,2)</f>
        <v>3</v>
      </c>
      <c r="P54" s="244">
        <v>0</v>
      </c>
      <c r="Q54" s="244">
        <f>ROUND(E54*P54,2)</f>
        <v>0</v>
      </c>
      <c r="R54" s="246"/>
      <c r="S54" s="246" t="s">
        <v>136</v>
      </c>
      <c r="T54" s="247" t="s">
        <v>136</v>
      </c>
      <c r="U54" s="230">
        <v>0.96499999999999997</v>
      </c>
      <c r="V54" s="230">
        <f>ROUND(E54*U54,2)</f>
        <v>1.38</v>
      </c>
      <c r="W54" s="230"/>
      <c r="X54" s="230" t="s">
        <v>137</v>
      </c>
      <c r="Y54" s="230" t="s">
        <v>138</v>
      </c>
      <c r="Z54" s="210"/>
      <c r="AA54" s="210"/>
      <c r="AB54" s="210"/>
      <c r="AC54" s="210"/>
      <c r="AD54" s="210"/>
      <c r="AE54" s="210"/>
      <c r="AF54" s="210"/>
      <c r="AG54" s="210" t="s">
        <v>139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57" t="s">
        <v>463</v>
      </c>
      <c r="D55" s="231"/>
      <c r="E55" s="232">
        <v>1.43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141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1">
        <v>16</v>
      </c>
      <c r="B56" s="242" t="s">
        <v>464</v>
      </c>
      <c r="C56" s="256" t="s">
        <v>465</v>
      </c>
      <c r="D56" s="243" t="s">
        <v>144</v>
      </c>
      <c r="E56" s="244">
        <v>1.9890000000000001</v>
      </c>
      <c r="F56" s="245"/>
      <c r="G56" s="246">
        <f>ROUND(E56*F56,2)</f>
        <v>0</v>
      </c>
      <c r="H56" s="245"/>
      <c r="I56" s="246">
        <f>ROUND(E56*H56,2)</f>
        <v>0</v>
      </c>
      <c r="J56" s="245"/>
      <c r="K56" s="246">
        <f>ROUND(E56*J56,2)</f>
        <v>0</v>
      </c>
      <c r="L56" s="246">
        <v>21</v>
      </c>
      <c r="M56" s="246">
        <f>G56*(1+L56/100)</f>
        <v>0</v>
      </c>
      <c r="N56" s="244">
        <v>2.5249999999999999</v>
      </c>
      <c r="O56" s="244">
        <f>ROUND(E56*N56,2)</f>
        <v>5.0199999999999996</v>
      </c>
      <c r="P56" s="244">
        <v>0</v>
      </c>
      <c r="Q56" s="244">
        <f>ROUND(E56*P56,2)</f>
        <v>0</v>
      </c>
      <c r="R56" s="246"/>
      <c r="S56" s="246" t="s">
        <v>136</v>
      </c>
      <c r="T56" s="247" t="s">
        <v>136</v>
      </c>
      <c r="U56" s="230">
        <v>0.48</v>
      </c>
      <c r="V56" s="230">
        <f>ROUND(E56*U56,2)</f>
        <v>0.95</v>
      </c>
      <c r="W56" s="230"/>
      <c r="X56" s="230" t="s">
        <v>137</v>
      </c>
      <c r="Y56" s="230" t="s">
        <v>138</v>
      </c>
      <c r="Z56" s="210"/>
      <c r="AA56" s="210"/>
      <c r="AB56" s="210"/>
      <c r="AC56" s="210"/>
      <c r="AD56" s="210"/>
      <c r="AE56" s="210"/>
      <c r="AF56" s="210"/>
      <c r="AG56" s="210" t="s">
        <v>139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27"/>
      <c r="B57" s="228"/>
      <c r="C57" s="257" t="s">
        <v>466</v>
      </c>
      <c r="D57" s="231"/>
      <c r="E57" s="232">
        <v>1.9890000000000001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141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1" x14ac:dyDescent="0.2">
      <c r="A58" s="241">
        <v>17</v>
      </c>
      <c r="B58" s="242" t="s">
        <v>467</v>
      </c>
      <c r="C58" s="256" t="s">
        <v>468</v>
      </c>
      <c r="D58" s="243" t="s">
        <v>194</v>
      </c>
      <c r="E58" s="244">
        <v>0.12409000000000001</v>
      </c>
      <c r="F58" s="245"/>
      <c r="G58" s="246">
        <f>ROUND(E58*F58,2)</f>
        <v>0</v>
      </c>
      <c r="H58" s="245"/>
      <c r="I58" s="246">
        <f>ROUND(E58*H58,2)</f>
        <v>0</v>
      </c>
      <c r="J58" s="245"/>
      <c r="K58" s="246">
        <f>ROUND(E58*J58,2)</f>
        <v>0</v>
      </c>
      <c r="L58" s="246">
        <v>21</v>
      </c>
      <c r="M58" s="246">
        <f>G58*(1+L58/100)</f>
        <v>0</v>
      </c>
      <c r="N58" s="244">
        <v>1.0564100000000001</v>
      </c>
      <c r="O58" s="244">
        <f>ROUND(E58*N58,2)</f>
        <v>0.13</v>
      </c>
      <c r="P58" s="244">
        <v>0</v>
      </c>
      <c r="Q58" s="244">
        <f>ROUND(E58*P58,2)</f>
        <v>0</v>
      </c>
      <c r="R58" s="246"/>
      <c r="S58" s="246" t="s">
        <v>136</v>
      </c>
      <c r="T58" s="247" t="s">
        <v>136</v>
      </c>
      <c r="U58" s="230">
        <v>15.231</v>
      </c>
      <c r="V58" s="230">
        <f>ROUND(E58*U58,2)</f>
        <v>1.89</v>
      </c>
      <c r="W58" s="230"/>
      <c r="X58" s="230" t="s">
        <v>137</v>
      </c>
      <c r="Y58" s="230" t="s">
        <v>138</v>
      </c>
      <c r="Z58" s="210"/>
      <c r="AA58" s="210"/>
      <c r="AB58" s="210"/>
      <c r="AC58" s="210"/>
      <c r="AD58" s="210"/>
      <c r="AE58" s="210"/>
      <c r="AF58" s="210"/>
      <c r="AG58" s="210" t="s">
        <v>139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57" t="s">
        <v>469</v>
      </c>
      <c r="D59" s="231"/>
      <c r="E59" s="232">
        <v>0.12409000000000001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141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x14ac:dyDescent="0.2">
      <c r="A60" s="234" t="s">
        <v>131</v>
      </c>
      <c r="B60" s="235" t="s">
        <v>83</v>
      </c>
      <c r="C60" s="255" t="s">
        <v>84</v>
      </c>
      <c r="D60" s="236"/>
      <c r="E60" s="237"/>
      <c r="F60" s="238"/>
      <c r="G60" s="238">
        <f>SUMIF(AG61:AG62,"&lt;&gt;NOR",G61:G62)</f>
        <v>0</v>
      </c>
      <c r="H60" s="238"/>
      <c r="I60" s="238">
        <f>SUM(I61:I62)</f>
        <v>0</v>
      </c>
      <c r="J60" s="238"/>
      <c r="K60" s="238">
        <f>SUM(K61:K62)</f>
        <v>0</v>
      </c>
      <c r="L60" s="238"/>
      <c r="M60" s="238">
        <f>SUM(M61:M62)</f>
        <v>0</v>
      </c>
      <c r="N60" s="237"/>
      <c r="O60" s="237">
        <f>SUM(O61:O62)</f>
        <v>6.52</v>
      </c>
      <c r="P60" s="237"/>
      <c r="Q60" s="237">
        <f>SUM(Q61:Q62)</f>
        <v>0</v>
      </c>
      <c r="R60" s="238"/>
      <c r="S60" s="238"/>
      <c r="T60" s="239"/>
      <c r="U60" s="233"/>
      <c r="V60" s="233">
        <f>SUM(V61:V62)</f>
        <v>5.85</v>
      </c>
      <c r="W60" s="233"/>
      <c r="X60" s="233"/>
      <c r="Y60" s="233"/>
      <c r="AG60" t="s">
        <v>132</v>
      </c>
    </row>
    <row r="61" spans="1:60" outlineLevel="1" x14ac:dyDescent="0.2">
      <c r="A61" s="241">
        <v>18</v>
      </c>
      <c r="B61" s="242" t="s">
        <v>470</v>
      </c>
      <c r="C61" s="256" t="s">
        <v>471</v>
      </c>
      <c r="D61" s="243" t="s">
        <v>144</v>
      </c>
      <c r="E61" s="244">
        <v>3.45</v>
      </c>
      <c r="F61" s="245"/>
      <c r="G61" s="246">
        <f>ROUND(E61*F61,2)</f>
        <v>0</v>
      </c>
      <c r="H61" s="245"/>
      <c r="I61" s="246">
        <f>ROUND(E61*H61,2)</f>
        <v>0</v>
      </c>
      <c r="J61" s="245"/>
      <c r="K61" s="246">
        <f>ROUND(E61*J61,2)</f>
        <v>0</v>
      </c>
      <c r="L61" s="246">
        <v>21</v>
      </c>
      <c r="M61" s="246">
        <f>G61*(1+L61/100)</f>
        <v>0</v>
      </c>
      <c r="N61" s="244">
        <v>1.8907700000000001</v>
      </c>
      <c r="O61" s="244">
        <f>ROUND(E61*N61,2)</f>
        <v>6.52</v>
      </c>
      <c r="P61" s="244">
        <v>0</v>
      </c>
      <c r="Q61" s="244">
        <f>ROUND(E61*P61,2)</f>
        <v>0</v>
      </c>
      <c r="R61" s="246"/>
      <c r="S61" s="246" t="s">
        <v>136</v>
      </c>
      <c r="T61" s="247" t="s">
        <v>136</v>
      </c>
      <c r="U61" s="230">
        <v>1.6950000000000001</v>
      </c>
      <c r="V61" s="230">
        <f>ROUND(E61*U61,2)</f>
        <v>5.85</v>
      </c>
      <c r="W61" s="230"/>
      <c r="X61" s="230" t="s">
        <v>137</v>
      </c>
      <c r="Y61" s="230" t="s">
        <v>138</v>
      </c>
      <c r="Z61" s="210"/>
      <c r="AA61" s="210"/>
      <c r="AB61" s="210"/>
      <c r="AC61" s="210"/>
      <c r="AD61" s="210"/>
      <c r="AE61" s="210"/>
      <c r="AF61" s="210"/>
      <c r="AG61" s="210" t="s">
        <v>139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27"/>
      <c r="B62" s="228"/>
      <c r="C62" s="257" t="s">
        <v>472</v>
      </c>
      <c r="D62" s="231"/>
      <c r="E62" s="232">
        <v>3.45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141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x14ac:dyDescent="0.2">
      <c r="A63" s="234" t="s">
        <v>131</v>
      </c>
      <c r="B63" s="235" t="s">
        <v>87</v>
      </c>
      <c r="C63" s="255" t="s">
        <v>88</v>
      </c>
      <c r="D63" s="236"/>
      <c r="E63" s="237"/>
      <c r="F63" s="238"/>
      <c r="G63" s="238">
        <f>SUMIF(AG64:AG79,"&lt;&gt;NOR",G64:G79)</f>
        <v>0</v>
      </c>
      <c r="H63" s="238"/>
      <c r="I63" s="238">
        <f>SUM(I64:I79)</f>
        <v>0</v>
      </c>
      <c r="J63" s="238"/>
      <c r="K63" s="238">
        <f>SUM(K64:K79)</f>
        <v>0</v>
      </c>
      <c r="L63" s="238"/>
      <c r="M63" s="238">
        <f>SUM(M64:M79)</f>
        <v>0</v>
      </c>
      <c r="N63" s="237"/>
      <c r="O63" s="237">
        <f>SUM(O64:O79)</f>
        <v>1.18</v>
      </c>
      <c r="P63" s="237"/>
      <c r="Q63" s="237">
        <f>SUM(Q64:Q79)</f>
        <v>0</v>
      </c>
      <c r="R63" s="238"/>
      <c r="S63" s="238"/>
      <c r="T63" s="239"/>
      <c r="U63" s="233"/>
      <c r="V63" s="233">
        <f>SUM(V64:V79)</f>
        <v>11.290000000000001</v>
      </c>
      <c r="W63" s="233"/>
      <c r="X63" s="233"/>
      <c r="Y63" s="233"/>
      <c r="AG63" t="s">
        <v>132</v>
      </c>
    </row>
    <row r="64" spans="1:60" outlineLevel="1" x14ac:dyDescent="0.2">
      <c r="A64" s="248">
        <v>19</v>
      </c>
      <c r="B64" s="249" t="s">
        <v>473</v>
      </c>
      <c r="C64" s="258" t="s">
        <v>474</v>
      </c>
      <c r="D64" s="250" t="s">
        <v>333</v>
      </c>
      <c r="E64" s="251">
        <v>1</v>
      </c>
      <c r="F64" s="252"/>
      <c r="G64" s="253">
        <f>ROUND(E64*F64,2)</f>
        <v>0</v>
      </c>
      <c r="H64" s="252"/>
      <c r="I64" s="253">
        <f>ROUND(E64*H64,2)</f>
        <v>0</v>
      </c>
      <c r="J64" s="252"/>
      <c r="K64" s="253">
        <f>ROUND(E64*J64,2)</f>
        <v>0</v>
      </c>
      <c r="L64" s="253">
        <v>21</v>
      </c>
      <c r="M64" s="253">
        <f>G64*(1+L64/100)</f>
        <v>0</v>
      </c>
      <c r="N64" s="251">
        <v>7.3010000000000005E-2</v>
      </c>
      <c r="O64" s="251">
        <f>ROUND(E64*N64,2)</f>
        <v>7.0000000000000007E-2</v>
      </c>
      <c r="P64" s="251">
        <v>0</v>
      </c>
      <c r="Q64" s="251">
        <f>ROUND(E64*P64,2)</f>
        <v>0</v>
      </c>
      <c r="R64" s="253"/>
      <c r="S64" s="253" t="s">
        <v>136</v>
      </c>
      <c r="T64" s="254" t="s">
        <v>136</v>
      </c>
      <c r="U64" s="230">
        <v>1.56</v>
      </c>
      <c r="V64" s="230">
        <f>ROUND(E64*U64,2)</f>
        <v>1.56</v>
      </c>
      <c r="W64" s="230"/>
      <c r="X64" s="230" t="s">
        <v>137</v>
      </c>
      <c r="Y64" s="230" t="s">
        <v>138</v>
      </c>
      <c r="Z64" s="210"/>
      <c r="AA64" s="210"/>
      <c r="AB64" s="210"/>
      <c r="AC64" s="210"/>
      <c r="AD64" s="210"/>
      <c r="AE64" s="210"/>
      <c r="AF64" s="210"/>
      <c r="AG64" s="210" t="s">
        <v>139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8">
        <v>20</v>
      </c>
      <c r="B65" s="249" t="s">
        <v>475</v>
      </c>
      <c r="C65" s="258" t="s">
        <v>476</v>
      </c>
      <c r="D65" s="250" t="s">
        <v>317</v>
      </c>
      <c r="E65" s="251">
        <v>47</v>
      </c>
      <c r="F65" s="252"/>
      <c r="G65" s="253">
        <f>ROUND(E65*F65,2)</f>
        <v>0</v>
      </c>
      <c r="H65" s="252"/>
      <c r="I65" s="253">
        <f>ROUND(E65*H65,2)</f>
        <v>0</v>
      </c>
      <c r="J65" s="252"/>
      <c r="K65" s="253">
        <f>ROUND(E65*J65,2)</f>
        <v>0</v>
      </c>
      <c r="L65" s="253">
        <v>21</v>
      </c>
      <c r="M65" s="253">
        <f>G65*(1+L65/100)</f>
        <v>0</v>
      </c>
      <c r="N65" s="251">
        <v>0</v>
      </c>
      <c r="O65" s="251">
        <f>ROUND(E65*N65,2)</f>
        <v>0</v>
      </c>
      <c r="P65" s="251">
        <v>0</v>
      </c>
      <c r="Q65" s="251">
        <f>ROUND(E65*P65,2)</f>
        <v>0</v>
      </c>
      <c r="R65" s="253"/>
      <c r="S65" s="253" t="s">
        <v>136</v>
      </c>
      <c r="T65" s="254" t="s">
        <v>136</v>
      </c>
      <c r="U65" s="230">
        <v>6.6000000000000003E-2</v>
      </c>
      <c r="V65" s="230">
        <f>ROUND(E65*U65,2)</f>
        <v>3.1</v>
      </c>
      <c r="W65" s="230"/>
      <c r="X65" s="230" t="s">
        <v>137</v>
      </c>
      <c r="Y65" s="230" t="s">
        <v>138</v>
      </c>
      <c r="Z65" s="210"/>
      <c r="AA65" s="210"/>
      <c r="AB65" s="210"/>
      <c r="AC65" s="210"/>
      <c r="AD65" s="210"/>
      <c r="AE65" s="210"/>
      <c r="AF65" s="210"/>
      <c r="AG65" s="210" t="s">
        <v>139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ht="22.5" outlineLevel="1" x14ac:dyDescent="0.2">
      <c r="A66" s="248">
        <v>21</v>
      </c>
      <c r="B66" s="249" t="s">
        <v>477</v>
      </c>
      <c r="C66" s="258" t="s">
        <v>478</v>
      </c>
      <c r="D66" s="250" t="s">
        <v>333</v>
      </c>
      <c r="E66" s="251">
        <v>1</v>
      </c>
      <c r="F66" s="252"/>
      <c r="G66" s="253">
        <f>ROUND(E66*F66,2)</f>
        <v>0</v>
      </c>
      <c r="H66" s="252"/>
      <c r="I66" s="253">
        <f>ROUND(E66*H66,2)</f>
        <v>0</v>
      </c>
      <c r="J66" s="252"/>
      <c r="K66" s="253">
        <f>ROUND(E66*J66,2)</f>
        <v>0</v>
      </c>
      <c r="L66" s="253">
        <v>21</v>
      </c>
      <c r="M66" s="253">
        <f>G66*(1+L66/100)</f>
        <v>0</v>
      </c>
      <c r="N66" s="251">
        <v>1.0000000000000001E-5</v>
      </c>
      <c r="O66" s="251">
        <f>ROUND(E66*N66,2)</f>
        <v>0</v>
      </c>
      <c r="P66" s="251">
        <v>0</v>
      </c>
      <c r="Q66" s="251">
        <f>ROUND(E66*P66,2)</f>
        <v>0</v>
      </c>
      <c r="R66" s="253"/>
      <c r="S66" s="253" t="s">
        <v>136</v>
      </c>
      <c r="T66" s="254" t="s">
        <v>136</v>
      </c>
      <c r="U66" s="230">
        <v>0.17599999999999999</v>
      </c>
      <c r="V66" s="230">
        <f>ROUND(E66*U66,2)</f>
        <v>0.18</v>
      </c>
      <c r="W66" s="230"/>
      <c r="X66" s="230" t="s">
        <v>137</v>
      </c>
      <c r="Y66" s="230" t="s">
        <v>138</v>
      </c>
      <c r="Z66" s="210"/>
      <c r="AA66" s="210"/>
      <c r="AB66" s="210"/>
      <c r="AC66" s="210"/>
      <c r="AD66" s="210"/>
      <c r="AE66" s="210"/>
      <c r="AF66" s="210"/>
      <c r="AG66" s="210" t="s">
        <v>139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48">
        <v>22</v>
      </c>
      <c r="B67" s="249" t="s">
        <v>479</v>
      </c>
      <c r="C67" s="258" t="s">
        <v>480</v>
      </c>
      <c r="D67" s="250" t="s">
        <v>317</v>
      </c>
      <c r="E67" s="251">
        <v>47</v>
      </c>
      <c r="F67" s="252"/>
      <c r="G67" s="253">
        <f>ROUND(E67*F67,2)</f>
        <v>0</v>
      </c>
      <c r="H67" s="252"/>
      <c r="I67" s="253">
        <f>ROUND(E67*H67,2)</f>
        <v>0</v>
      </c>
      <c r="J67" s="252"/>
      <c r="K67" s="253">
        <f>ROUND(E67*J67,2)</f>
        <v>0</v>
      </c>
      <c r="L67" s="253">
        <v>21</v>
      </c>
      <c r="M67" s="253">
        <f>G67*(1+L67/100)</f>
        <v>0</v>
      </c>
      <c r="N67" s="251">
        <v>0</v>
      </c>
      <c r="O67" s="251">
        <f>ROUND(E67*N67,2)</f>
        <v>0</v>
      </c>
      <c r="P67" s="251">
        <v>0</v>
      </c>
      <c r="Q67" s="251">
        <f>ROUND(E67*P67,2)</f>
        <v>0</v>
      </c>
      <c r="R67" s="253"/>
      <c r="S67" s="253" t="s">
        <v>136</v>
      </c>
      <c r="T67" s="254" t="s">
        <v>136</v>
      </c>
      <c r="U67" s="230">
        <v>5.8999999999999997E-2</v>
      </c>
      <c r="V67" s="230">
        <f>ROUND(E67*U67,2)</f>
        <v>2.77</v>
      </c>
      <c r="W67" s="230"/>
      <c r="X67" s="230" t="s">
        <v>137</v>
      </c>
      <c r="Y67" s="230" t="s">
        <v>138</v>
      </c>
      <c r="Z67" s="210"/>
      <c r="AA67" s="210"/>
      <c r="AB67" s="210"/>
      <c r="AC67" s="210"/>
      <c r="AD67" s="210"/>
      <c r="AE67" s="210"/>
      <c r="AF67" s="210"/>
      <c r="AG67" s="210" t="s">
        <v>139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8">
        <v>23</v>
      </c>
      <c r="B68" s="249" t="s">
        <v>481</v>
      </c>
      <c r="C68" s="258" t="s">
        <v>482</v>
      </c>
      <c r="D68" s="250" t="s">
        <v>333</v>
      </c>
      <c r="E68" s="251">
        <v>3</v>
      </c>
      <c r="F68" s="252"/>
      <c r="G68" s="253">
        <f>ROUND(E68*F68,2)</f>
        <v>0</v>
      </c>
      <c r="H68" s="252"/>
      <c r="I68" s="253">
        <f>ROUND(E68*H68,2)</f>
        <v>0</v>
      </c>
      <c r="J68" s="252"/>
      <c r="K68" s="253">
        <f>ROUND(E68*J68,2)</f>
        <v>0</v>
      </c>
      <c r="L68" s="253">
        <v>21</v>
      </c>
      <c r="M68" s="253">
        <f>G68*(1+L68/100)</f>
        <v>0</v>
      </c>
      <c r="N68" s="251">
        <v>0</v>
      </c>
      <c r="O68" s="251">
        <f>ROUND(E68*N68,2)</f>
        <v>0</v>
      </c>
      <c r="P68" s="251">
        <v>0</v>
      </c>
      <c r="Q68" s="251">
        <f>ROUND(E68*P68,2)</f>
        <v>0</v>
      </c>
      <c r="R68" s="253"/>
      <c r="S68" s="253" t="s">
        <v>136</v>
      </c>
      <c r="T68" s="254" t="s">
        <v>136</v>
      </c>
      <c r="U68" s="230">
        <v>0.79</v>
      </c>
      <c r="V68" s="230">
        <f>ROUND(E68*U68,2)</f>
        <v>2.37</v>
      </c>
      <c r="W68" s="230"/>
      <c r="X68" s="230" t="s">
        <v>137</v>
      </c>
      <c r="Y68" s="230" t="s">
        <v>138</v>
      </c>
      <c r="Z68" s="210"/>
      <c r="AA68" s="210"/>
      <c r="AB68" s="210"/>
      <c r="AC68" s="210"/>
      <c r="AD68" s="210"/>
      <c r="AE68" s="210"/>
      <c r="AF68" s="210"/>
      <c r="AG68" s="210" t="s">
        <v>139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1" x14ac:dyDescent="0.2">
      <c r="A69" s="248">
        <v>24</v>
      </c>
      <c r="B69" s="249" t="s">
        <v>483</v>
      </c>
      <c r="C69" s="258" t="s">
        <v>484</v>
      </c>
      <c r="D69" s="250" t="s">
        <v>333</v>
      </c>
      <c r="E69" s="251">
        <v>1</v>
      </c>
      <c r="F69" s="252"/>
      <c r="G69" s="253">
        <f>ROUND(E69*F69,2)</f>
        <v>0</v>
      </c>
      <c r="H69" s="252"/>
      <c r="I69" s="253">
        <f>ROUND(E69*H69,2)</f>
        <v>0</v>
      </c>
      <c r="J69" s="252"/>
      <c r="K69" s="253">
        <f>ROUND(E69*J69,2)</f>
        <v>0</v>
      </c>
      <c r="L69" s="253">
        <v>21</v>
      </c>
      <c r="M69" s="253">
        <f>G69*(1+L69/100)</f>
        <v>0</v>
      </c>
      <c r="N69" s="251">
        <v>0.16502</v>
      </c>
      <c r="O69" s="251">
        <f>ROUND(E69*N69,2)</f>
        <v>0.17</v>
      </c>
      <c r="P69" s="251">
        <v>0</v>
      </c>
      <c r="Q69" s="251">
        <f>ROUND(E69*P69,2)</f>
        <v>0</v>
      </c>
      <c r="R69" s="253"/>
      <c r="S69" s="253" t="s">
        <v>136</v>
      </c>
      <c r="T69" s="254" t="s">
        <v>136</v>
      </c>
      <c r="U69" s="230">
        <v>1.3140000000000001</v>
      </c>
      <c r="V69" s="230">
        <f>ROUND(E69*U69,2)</f>
        <v>1.31</v>
      </c>
      <c r="W69" s="230"/>
      <c r="X69" s="230" t="s">
        <v>137</v>
      </c>
      <c r="Y69" s="230" t="s">
        <v>138</v>
      </c>
      <c r="Z69" s="210"/>
      <c r="AA69" s="210"/>
      <c r="AB69" s="210"/>
      <c r="AC69" s="210"/>
      <c r="AD69" s="210"/>
      <c r="AE69" s="210"/>
      <c r="AF69" s="210"/>
      <c r="AG69" s="210" t="s">
        <v>139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2.5" outlineLevel="1" x14ac:dyDescent="0.2">
      <c r="A70" s="241">
        <v>25</v>
      </c>
      <c r="B70" s="242" t="s">
        <v>485</v>
      </c>
      <c r="C70" s="256" t="s">
        <v>486</v>
      </c>
      <c r="D70" s="243" t="s">
        <v>202</v>
      </c>
      <c r="E70" s="244">
        <v>1</v>
      </c>
      <c r="F70" s="245"/>
      <c r="G70" s="246">
        <f>ROUND(E70*F70,2)</f>
        <v>0</v>
      </c>
      <c r="H70" s="245"/>
      <c r="I70" s="246">
        <f>ROUND(E70*H70,2)</f>
        <v>0</v>
      </c>
      <c r="J70" s="245"/>
      <c r="K70" s="246">
        <f>ROUND(E70*J70,2)</f>
        <v>0</v>
      </c>
      <c r="L70" s="246">
        <v>21</v>
      </c>
      <c r="M70" s="246">
        <f>G70*(1+L70/100)</f>
        <v>0</v>
      </c>
      <c r="N70" s="244">
        <v>0</v>
      </c>
      <c r="O70" s="244">
        <f>ROUND(E70*N70,2)</f>
        <v>0</v>
      </c>
      <c r="P70" s="244">
        <v>0</v>
      </c>
      <c r="Q70" s="244">
        <f>ROUND(E70*P70,2)</f>
        <v>0</v>
      </c>
      <c r="R70" s="246"/>
      <c r="S70" s="246" t="s">
        <v>189</v>
      </c>
      <c r="T70" s="247" t="s">
        <v>190</v>
      </c>
      <c r="U70" s="230">
        <v>0</v>
      </c>
      <c r="V70" s="230">
        <f>ROUND(E70*U70,2)</f>
        <v>0</v>
      </c>
      <c r="W70" s="230"/>
      <c r="X70" s="230" t="s">
        <v>137</v>
      </c>
      <c r="Y70" s="230" t="s">
        <v>138</v>
      </c>
      <c r="Z70" s="210"/>
      <c r="AA70" s="210"/>
      <c r="AB70" s="210"/>
      <c r="AC70" s="210"/>
      <c r="AD70" s="210"/>
      <c r="AE70" s="210"/>
      <c r="AF70" s="210"/>
      <c r="AG70" s="210" t="s">
        <v>139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2.5" outlineLevel="2" x14ac:dyDescent="0.2">
      <c r="A71" s="227"/>
      <c r="B71" s="228"/>
      <c r="C71" s="257" t="s">
        <v>487</v>
      </c>
      <c r="D71" s="231"/>
      <c r="E71" s="232">
        <v>1</v>
      </c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141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33.75" outlineLevel="1" x14ac:dyDescent="0.2">
      <c r="A72" s="241">
        <v>26</v>
      </c>
      <c r="B72" s="242" t="s">
        <v>488</v>
      </c>
      <c r="C72" s="256" t="s">
        <v>489</v>
      </c>
      <c r="D72" s="243" t="s">
        <v>333</v>
      </c>
      <c r="E72" s="244">
        <v>1</v>
      </c>
      <c r="F72" s="245"/>
      <c r="G72" s="246">
        <f>ROUND(E72*F72,2)</f>
        <v>0</v>
      </c>
      <c r="H72" s="245"/>
      <c r="I72" s="246">
        <f>ROUND(E72*H72,2)</f>
        <v>0</v>
      </c>
      <c r="J72" s="245"/>
      <c r="K72" s="246">
        <f>ROUND(E72*J72,2)</f>
        <v>0</v>
      </c>
      <c r="L72" s="246">
        <v>21</v>
      </c>
      <c r="M72" s="246">
        <f>G72*(1+L72/100)</f>
        <v>0</v>
      </c>
      <c r="N72" s="244">
        <v>5.4980000000000001E-2</v>
      </c>
      <c r="O72" s="244">
        <f>ROUND(E72*N72,2)</f>
        <v>0.05</v>
      </c>
      <c r="P72" s="244">
        <v>0</v>
      </c>
      <c r="Q72" s="244">
        <f>ROUND(E72*P72,2)</f>
        <v>0</v>
      </c>
      <c r="R72" s="246"/>
      <c r="S72" s="246" t="s">
        <v>136</v>
      </c>
      <c r="T72" s="247" t="s">
        <v>136</v>
      </c>
      <c r="U72" s="230">
        <v>0</v>
      </c>
      <c r="V72" s="230">
        <f>ROUND(E72*U72,2)</f>
        <v>0</v>
      </c>
      <c r="W72" s="230"/>
      <c r="X72" s="230" t="s">
        <v>490</v>
      </c>
      <c r="Y72" s="230" t="s">
        <v>138</v>
      </c>
      <c r="Z72" s="210"/>
      <c r="AA72" s="210"/>
      <c r="AB72" s="210"/>
      <c r="AC72" s="210"/>
      <c r="AD72" s="210"/>
      <c r="AE72" s="210"/>
      <c r="AF72" s="210"/>
      <c r="AG72" s="210" t="s">
        <v>491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27"/>
      <c r="B73" s="228"/>
      <c r="C73" s="269" t="s">
        <v>492</v>
      </c>
      <c r="D73" s="267"/>
      <c r="E73" s="267"/>
      <c r="F73" s="267"/>
      <c r="G73" s="267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212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41">
        <v>27</v>
      </c>
      <c r="B74" s="242" t="s">
        <v>493</v>
      </c>
      <c r="C74" s="256" t="s">
        <v>494</v>
      </c>
      <c r="D74" s="243" t="s">
        <v>317</v>
      </c>
      <c r="E74" s="244">
        <v>48.41</v>
      </c>
      <c r="F74" s="245"/>
      <c r="G74" s="246">
        <f>ROUND(E74*F74,2)</f>
        <v>0</v>
      </c>
      <c r="H74" s="245"/>
      <c r="I74" s="246">
        <f>ROUND(E74*H74,2)</f>
        <v>0</v>
      </c>
      <c r="J74" s="245"/>
      <c r="K74" s="246">
        <f>ROUND(E74*J74,2)</f>
        <v>0</v>
      </c>
      <c r="L74" s="246">
        <v>21</v>
      </c>
      <c r="M74" s="246">
        <f>G74*(1+L74/100)</f>
        <v>0</v>
      </c>
      <c r="N74" s="244">
        <v>2.5999999999999999E-3</v>
      </c>
      <c r="O74" s="244">
        <f>ROUND(E74*N74,2)</f>
        <v>0.13</v>
      </c>
      <c r="P74" s="244">
        <v>0</v>
      </c>
      <c r="Q74" s="244">
        <f>ROUND(E74*P74,2)</f>
        <v>0</v>
      </c>
      <c r="R74" s="246" t="s">
        <v>291</v>
      </c>
      <c r="S74" s="246" t="s">
        <v>136</v>
      </c>
      <c r="T74" s="247" t="s">
        <v>136</v>
      </c>
      <c r="U74" s="230">
        <v>0</v>
      </c>
      <c r="V74" s="230">
        <f>ROUND(E74*U74,2)</f>
        <v>0</v>
      </c>
      <c r="W74" s="230"/>
      <c r="X74" s="230" t="s">
        <v>292</v>
      </c>
      <c r="Y74" s="230" t="s">
        <v>138</v>
      </c>
      <c r="Z74" s="210"/>
      <c r="AA74" s="210"/>
      <c r="AB74" s="210"/>
      <c r="AC74" s="210"/>
      <c r="AD74" s="210"/>
      <c r="AE74" s="210"/>
      <c r="AF74" s="210"/>
      <c r="AG74" s="210" t="s">
        <v>293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27"/>
      <c r="B75" s="228"/>
      <c r="C75" s="257" t="s">
        <v>495</v>
      </c>
      <c r="D75" s="231"/>
      <c r="E75" s="232">
        <v>48.41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141</v>
      </c>
      <c r="AH75" s="210">
        <v>5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48">
        <v>28</v>
      </c>
      <c r="B76" s="249" t="s">
        <v>496</v>
      </c>
      <c r="C76" s="258" t="s">
        <v>497</v>
      </c>
      <c r="D76" s="250" t="s">
        <v>333</v>
      </c>
      <c r="E76" s="251">
        <v>1.01</v>
      </c>
      <c r="F76" s="252"/>
      <c r="G76" s="253">
        <f>ROUND(E76*F76,2)</f>
        <v>0</v>
      </c>
      <c r="H76" s="252"/>
      <c r="I76" s="253">
        <f>ROUND(E76*H76,2)</f>
        <v>0</v>
      </c>
      <c r="J76" s="252"/>
      <c r="K76" s="253">
        <f>ROUND(E76*J76,2)</f>
        <v>0</v>
      </c>
      <c r="L76" s="253">
        <v>21</v>
      </c>
      <c r="M76" s="253">
        <f>G76*(1+L76/100)</f>
        <v>0</v>
      </c>
      <c r="N76" s="251">
        <v>6.6E-4</v>
      </c>
      <c r="O76" s="251">
        <f>ROUND(E76*N76,2)</f>
        <v>0</v>
      </c>
      <c r="P76" s="251">
        <v>0</v>
      </c>
      <c r="Q76" s="251">
        <f>ROUND(E76*P76,2)</f>
        <v>0</v>
      </c>
      <c r="R76" s="253" t="s">
        <v>291</v>
      </c>
      <c r="S76" s="253" t="s">
        <v>136</v>
      </c>
      <c r="T76" s="254" t="s">
        <v>136</v>
      </c>
      <c r="U76" s="230">
        <v>0</v>
      </c>
      <c r="V76" s="230">
        <f>ROUND(E76*U76,2)</f>
        <v>0</v>
      </c>
      <c r="W76" s="230"/>
      <c r="X76" s="230" t="s">
        <v>292</v>
      </c>
      <c r="Y76" s="230" t="s">
        <v>138</v>
      </c>
      <c r="Z76" s="210"/>
      <c r="AA76" s="210"/>
      <c r="AB76" s="210"/>
      <c r="AC76" s="210"/>
      <c r="AD76" s="210"/>
      <c r="AE76" s="210"/>
      <c r="AF76" s="210"/>
      <c r="AG76" s="210" t="s">
        <v>293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48">
        <v>29</v>
      </c>
      <c r="B77" s="249" t="s">
        <v>498</v>
      </c>
      <c r="C77" s="258" t="s">
        <v>499</v>
      </c>
      <c r="D77" s="250" t="s">
        <v>333</v>
      </c>
      <c r="E77" s="251">
        <v>1.01</v>
      </c>
      <c r="F77" s="252"/>
      <c r="G77" s="253">
        <f>ROUND(E77*F77,2)</f>
        <v>0</v>
      </c>
      <c r="H77" s="252"/>
      <c r="I77" s="253">
        <f>ROUND(E77*H77,2)</f>
        <v>0</v>
      </c>
      <c r="J77" s="252"/>
      <c r="K77" s="253">
        <f>ROUND(E77*J77,2)</f>
        <v>0</v>
      </c>
      <c r="L77" s="253">
        <v>21</v>
      </c>
      <c r="M77" s="253">
        <f>G77*(1+L77/100)</f>
        <v>0</v>
      </c>
      <c r="N77" s="251">
        <v>0.08</v>
      </c>
      <c r="O77" s="251">
        <f>ROUND(E77*N77,2)</f>
        <v>0.08</v>
      </c>
      <c r="P77" s="251">
        <v>0</v>
      </c>
      <c r="Q77" s="251">
        <f>ROUND(E77*P77,2)</f>
        <v>0</v>
      </c>
      <c r="R77" s="253" t="s">
        <v>291</v>
      </c>
      <c r="S77" s="253" t="s">
        <v>136</v>
      </c>
      <c r="T77" s="254" t="s">
        <v>136</v>
      </c>
      <c r="U77" s="230">
        <v>0</v>
      </c>
      <c r="V77" s="230">
        <f>ROUND(E77*U77,2)</f>
        <v>0</v>
      </c>
      <c r="W77" s="230"/>
      <c r="X77" s="230" t="s">
        <v>292</v>
      </c>
      <c r="Y77" s="230" t="s">
        <v>138</v>
      </c>
      <c r="Z77" s="210"/>
      <c r="AA77" s="210"/>
      <c r="AB77" s="210"/>
      <c r="AC77" s="210"/>
      <c r="AD77" s="210"/>
      <c r="AE77" s="210"/>
      <c r="AF77" s="210"/>
      <c r="AG77" s="210" t="s">
        <v>293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48">
        <v>30</v>
      </c>
      <c r="B78" s="249" t="s">
        <v>500</v>
      </c>
      <c r="C78" s="258" t="s">
        <v>501</v>
      </c>
      <c r="D78" s="250" t="s">
        <v>333</v>
      </c>
      <c r="E78" s="251">
        <v>1.01</v>
      </c>
      <c r="F78" s="252"/>
      <c r="G78" s="253">
        <f>ROUND(E78*F78,2)</f>
        <v>0</v>
      </c>
      <c r="H78" s="252"/>
      <c r="I78" s="253">
        <f>ROUND(E78*H78,2)</f>
        <v>0</v>
      </c>
      <c r="J78" s="252"/>
      <c r="K78" s="253">
        <f>ROUND(E78*J78,2)</f>
        <v>0</v>
      </c>
      <c r="L78" s="253">
        <v>21</v>
      </c>
      <c r="M78" s="253">
        <f>G78*(1+L78/100)</f>
        <v>0</v>
      </c>
      <c r="N78" s="251">
        <v>0.43</v>
      </c>
      <c r="O78" s="251">
        <f>ROUND(E78*N78,2)</f>
        <v>0.43</v>
      </c>
      <c r="P78" s="251">
        <v>0</v>
      </c>
      <c r="Q78" s="251">
        <f>ROUND(E78*P78,2)</f>
        <v>0</v>
      </c>
      <c r="R78" s="253" t="s">
        <v>291</v>
      </c>
      <c r="S78" s="253" t="s">
        <v>136</v>
      </c>
      <c r="T78" s="254" t="s">
        <v>136</v>
      </c>
      <c r="U78" s="230">
        <v>0</v>
      </c>
      <c r="V78" s="230">
        <f>ROUND(E78*U78,2)</f>
        <v>0</v>
      </c>
      <c r="W78" s="230"/>
      <c r="X78" s="230" t="s">
        <v>292</v>
      </c>
      <c r="Y78" s="230" t="s">
        <v>138</v>
      </c>
      <c r="Z78" s="210"/>
      <c r="AA78" s="210"/>
      <c r="AB78" s="210"/>
      <c r="AC78" s="210"/>
      <c r="AD78" s="210"/>
      <c r="AE78" s="210"/>
      <c r="AF78" s="210"/>
      <c r="AG78" s="210" t="s">
        <v>293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48">
        <v>31</v>
      </c>
      <c r="B79" s="249" t="s">
        <v>502</v>
      </c>
      <c r="C79" s="258" t="s">
        <v>503</v>
      </c>
      <c r="D79" s="250" t="s">
        <v>333</v>
      </c>
      <c r="E79" s="251">
        <v>1.01</v>
      </c>
      <c r="F79" s="252"/>
      <c r="G79" s="253">
        <f>ROUND(E79*F79,2)</f>
        <v>0</v>
      </c>
      <c r="H79" s="252"/>
      <c r="I79" s="253">
        <f>ROUND(E79*H79,2)</f>
        <v>0</v>
      </c>
      <c r="J79" s="252"/>
      <c r="K79" s="253">
        <f>ROUND(E79*J79,2)</f>
        <v>0</v>
      </c>
      <c r="L79" s="253">
        <v>21</v>
      </c>
      <c r="M79" s="253">
        <f>G79*(1+L79/100)</f>
        <v>0</v>
      </c>
      <c r="N79" s="251">
        <v>0.25</v>
      </c>
      <c r="O79" s="251">
        <f>ROUND(E79*N79,2)</f>
        <v>0.25</v>
      </c>
      <c r="P79" s="251">
        <v>0</v>
      </c>
      <c r="Q79" s="251">
        <f>ROUND(E79*P79,2)</f>
        <v>0</v>
      </c>
      <c r="R79" s="253" t="s">
        <v>291</v>
      </c>
      <c r="S79" s="253" t="s">
        <v>136</v>
      </c>
      <c r="T79" s="254" t="s">
        <v>136</v>
      </c>
      <c r="U79" s="230">
        <v>0</v>
      </c>
      <c r="V79" s="230">
        <f>ROUND(E79*U79,2)</f>
        <v>0</v>
      </c>
      <c r="W79" s="230"/>
      <c r="X79" s="230" t="s">
        <v>292</v>
      </c>
      <c r="Y79" s="230" t="s">
        <v>138</v>
      </c>
      <c r="Z79" s="210"/>
      <c r="AA79" s="210"/>
      <c r="AB79" s="210"/>
      <c r="AC79" s="210"/>
      <c r="AD79" s="210"/>
      <c r="AE79" s="210"/>
      <c r="AF79" s="210"/>
      <c r="AG79" s="210" t="s">
        <v>293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x14ac:dyDescent="0.2">
      <c r="A80" s="234" t="s">
        <v>131</v>
      </c>
      <c r="B80" s="235" t="s">
        <v>91</v>
      </c>
      <c r="C80" s="255" t="s">
        <v>92</v>
      </c>
      <c r="D80" s="236"/>
      <c r="E80" s="237"/>
      <c r="F80" s="238"/>
      <c r="G80" s="238">
        <f>SUMIF(AG81:AG85,"&lt;&gt;NOR",G81:G85)</f>
        <v>0</v>
      </c>
      <c r="H80" s="238"/>
      <c r="I80" s="238">
        <f>SUM(I81:I85)</f>
        <v>0</v>
      </c>
      <c r="J80" s="238"/>
      <c r="K80" s="238">
        <f>SUM(K81:K85)</f>
        <v>0</v>
      </c>
      <c r="L80" s="238"/>
      <c r="M80" s="238">
        <f>SUM(M81:M85)</f>
        <v>0</v>
      </c>
      <c r="N80" s="237"/>
      <c r="O80" s="237">
        <f>SUM(O81:O85)</f>
        <v>0</v>
      </c>
      <c r="P80" s="237"/>
      <c r="Q80" s="237">
        <f>SUM(Q81:Q85)</f>
        <v>0</v>
      </c>
      <c r="R80" s="238"/>
      <c r="S80" s="238"/>
      <c r="T80" s="239"/>
      <c r="U80" s="233"/>
      <c r="V80" s="233">
        <f>SUM(V81:V85)</f>
        <v>22.33</v>
      </c>
      <c r="W80" s="233"/>
      <c r="X80" s="233"/>
      <c r="Y80" s="233"/>
      <c r="AG80" t="s">
        <v>132</v>
      </c>
    </row>
    <row r="81" spans="1:60" outlineLevel="1" x14ac:dyDescent="0.2">
      <c r="A81" s="241">
        <v>32</v>
      </c>
      <c r="B81" s="242" t="s">
        <v>504</v>
      </c>
      <c r="C81" s="256" t="s">
        <v>505</v>
      </c>
      <c r="D81" s="243" t="s">
        <v>194</v>
      </c>
      <c r="E81" s="244">
        <v>105.58996999999999</v>
      </c>
      <c r="F81" s="245"/>
      <c r="G81" s="246">
        <f>ROUND(E81*F81,2)</f>
        <v>0</v>
      </c>
      <c r="H81" s="245"/>
      <c r="I81" s="246">
        <f>ROUND(E81*H81,2)</f>
        <v>0</v>
      </c>
      <c r="J81" s="245"/>
      <c r="K81" s="246">
        <f>ROUND(E81*J81,2)</f>
        <v>0</v>
      </c>
      <c r="L81" s="246">
        <v>21</v>
      </c>
      <c r="M81" s="246">
        <f>G81*(1+L81/100)</f>
        <v>0</v>
      </c>
      <c r="N81" s="244">
        <v>0</v>
      </c>
      <c r="O81" s="244">
        <f>ROUND(E81*N81,2)</f>
        <v>0</v>
      </c>
      <c r="P81" s="244">
        <v>0</v>
      </c>
      <c r="Q81" s="244">
        <f>ROUND(E81*P81,2)</f>
        <v>0</v>
      </c>
      <c r="R81" s="246"/>
      <c r="S81" s="246" t="s">
        <v>136</v>
      </c>
      <c r="T81" s="247" t="s">
        <v>136</v>
      </c>
      <c r="U81" s="230">
        <v>0.21149999999999999</v>
      </c>
      <c r="V81" s="230">
        <f>ROUND(E81*U81,2)</f>
        <v>22.33</v>
      </c>
      <c r="W81" s="230"/>
      <c r="X81" s="230" t="s">
        <v>195</v>
      </c>
      <c r="Y81" s="230" t="s">
        <v>138</v>
      </c>
      <c r="Z81" s="210"/>
      <c r="AA81" s="210"/>
      <c r="AB81" s="210"/>
      <c r="AC81" s="210"/>
      <c r="AD81" s="210"/>
      <c r="AE81" s="210"/>
      <c r="AF81" s="210"/>
      <c r="AG81" s="210" t="s">
        <v>506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27"/>
      <c r="B82" s="228"/>
      <c r="C82" s="269" t="s">
        <v>507</v>
      </c>
      <c r="D82" s="267"/>
      <c r="E82" s="267"/>
      <c r="F82" s="267"/>
      <c r="G82" s="267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212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27"/>
      <c r="B83" s="228"/>
      <c r="C83" s="257" t="s">
        <v>197</v>
      </c>
      <c r="D83" s="231"/>
      <c r="E83" s="232"/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141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27"/>
      <c r="B84" s="228"/>
      <c r="C84" s="257" t="s">
        <v>508</v>
      </c>
      <c r="D84" s="231"/>
      <c r="E84" s="232"/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141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">
      <c r="A85" s="227"/>
      <c r="B85" s="228"/>
      <c r="C85" s="257" t="s">
        <v>509</v>
      </c>
      <c r="D85" s="231"/>
      <c r="E85" s="232">
        <v>105.58996999999999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141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x14ac:dyDescent="0.2">
      <c r="A86" s="234" t="s">
        <v>131</v>
      </c>
      <c r="B86" s="235" t="s">
        <v>101</v>
      </c>
      <c r="C86" s="255" t="s">
        <v>102</v>
      </c>
      <c r="D86" s="236"/>
      <c r="E86" s="237"/>
      <c r="F86" s="238"/>
      <c r="G86" s="238">
        <f>SUMIF(AG87:AG88,"&lt;&gt;NOR",G87:G88)</f>
        <v>0</v>
      </c>
      <c r="H86" s="238"/>
      <c r="I86" s="238">
        <f>SUM(I87:I88)</f>
        <v>0</v>
      </c>
      <c r="J86" s="238"/>
      <c r="K86" s="238">
        <f>SUM(K87:K88)</f>
        <v>0</v>
      </c>
      <c r="L86" s="238"/>
      <c r="M86" s="238">
        <f>SUM(M87:M88)</f>
        <v>0</v>
      </c>
      <c r="N86" s="237"/>
      <c r="O86" s="237">
        <f>SUM(O87:O88)</f>
        <v>0</v>
      </c>
      <c r="P86" s="237"/>
      <c r="Q86" s="237">
        <f>SUM(Q87:Q88)</f>
        <v>0</v>
      </c>
      <c r="R86" s="238"/>
      <c r="S86" s="238"/>
      <c r="T86" s="239"/>
      <c r="U86" s="233"/>
      <c r="V86" s="233">
        <f>SUM(V87:V88)</f>
        <v>11.64</v>
      </c>
      <c r="W86" s="233"/>
      <c r="X86" s="233"/>
      <c r="Y86" s="233"/>
      <c r="AG86" t="s">
        <v>132</v>
      </c>
    </row>
    <row r="87" spans="1:60" outlineLevel="1" x14ac:dyDescent="0.2">
      <c r="A87" s="248">
        <v>33</v>
      </c>
      <c r="B87" s="249" t="s">
        <v>394</v>
      </c>
      <c r="C87" s="258" t="s">
        <v>395</v>
      </c>
      <c r="D87" s="250" t="s">
        <v>135</v>
      </c>
      <c r="E87" s="251">
        <v>65</v>
      </c>
      <c r="F87" s="252"/>
      <c r="G87" s="253">
        <f>ROUND(E87*F87,2)</f>
        <v>0</v>
      </c>
      <c r="H87" s="252"/>
      <c r="I87" s="253">
        <f>ROUND(E87*H87,2)</f>
        <v>0</v>
      </c>
      <c r="J87" s="252"/>
      <c r="K87" s="253">
        <f>ROUND(E87*J87,2)</f>
        <v>0</v>
      </c>
      <c r="L87" s="253">
        <v>21</v>
      </c>
      <c r="M87" s="253">
        <f>G87*(1+L87/100)</f>
        <v>0</v>
      </c>
      <c r="N87" s="251">
        <v>2.0000000000000002E-5</v>
      </c>
      <c r="O87" s="251">
        <f>ROUND(E87*N87,2)</f>
        <v>0</v>
      </c>
      <c r="P87" s="251">
        <v>0</v>
      </c>
      <c r="Q87" s="251">
        <f>ROUND(E87*P87,2)</f>
        <v>0</v>
      </c>
      <c r="R87" s="253"/>
      <c r="S87" s="253" t="s">
        <v>136</v>
      </c>
      <c r="T87" s="254" t="s">
        <v>136</v>
      </c>
      <c r="U87" s="230">
        <v>0.05</v>
      </c>
      <c r="V87" s="230">
        <f>ROUND(E87*U87,2)</f>
        <v>3.25</v>
      </c>
      <c r="W87" s="230"/>
      <c r="X87" s="230" t="s">
        <v>137</v>
      </c>
      <c r="Y87" s="230" t="s">
        <v>138</v>
      </c>
      <c r="Z87" s="210"/>
      <c r="AA87" s="210"/>
      <c r="AB87" s="210"/>
      <c r="AC87" s="210"/>
      <c r="AD87" s="210"/>
      <c r="AE87" s="210"/>
      <c r="AF87" s="210"/>
      <c r="AG87" s="210" t="s">
        <v>139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ht="22.5" outlineLevel="1" x14ac:dyDescent="0.2">
      <c r="A88" s="248">
        <v>34</v>
      </c>
      <c r="B88" s="249" t="s">
        <v>396</v>
      </c>
      <c r="C88" s="258" t="s">
        <v>397</v>
      </c>
      <c r="D88" s="250" t="s">
        <v>135</v>
      </c>
      <c r="E88" s="251">
        <v>65</v>
      </c>
      <c r="F88" s="252"/>
      <c r="G88" s="253">
        <f>ROUND(E88*F88,2)</f>
        <v>0</v>
      </c>
      <c r="H88" s="252"/>
      <c r="I88" s="253">
        <f>ROUND(E88*H88,2)</f>
        <v>0</v>
      </c>
      <c r="J88" s="252"/>
      <c r="K88" s="253">
        <f>ROUND(E88*J88,2)</f>
        <v>0</v>
      </c>
      <c r="L88" s="253">
        <v>21</v>
      </c>
      <c r="M88" s="253">
        <f>G88*(1+L88/100)</f>
        <v>0</v>
      </c>
      <c r="N88" s="251">
        <v>0</v>
      </c>
      <c r="O88" s="251">
        <f>ROUND(E88*N88,2)</f>
        <v>0</v>
      </c>
      <c r="P88" s="251">
        <v>0</v>
      </c>
      <c r="Q88" s="251">
        <f>ROUND(E88*P88,2)</f>
        <v>0</v>
      </c>
      <c r="R88" s="253"/>
      <c r="S88" s="253" t="s">
        <v>136</v>
      </c>
      <c r="T88" s="254" t="s">
        <v>136</v>
      </c>
      <c r="U88" s="230">
        <v>0.129</v>
      </c>
      <c r="V88" s="230">
        <f>ROUND(E88*U88,2)</f>
        <v>8.39</v>
      </c>
      <c r="W88" s="230"/>
      <c r="X88" s="230" t="s">
        <v>137</v>
      </c>
      <c r="Y88" s="230" t="s">
        <v>138</v>
      </c>
      <c r="Z88" s="210"/>
      <c r="AA88" s="210"/>
      <c r="AB88" s="210"/>
      <c r="AC88" s="210"/>
      <c r="AD88" s="210"/>
      <c r="AE88" s="210"/>
      <c r="AF88" s="210"/>
      <c r="AG88" s="210" t="s">
        <v>139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x14ac:dyDescent="0.2">
      <c r="A89" s="234" t="s">
        <v>131</v>
      </c>
      <c r="B89" s="235" t="s">
        <v>103</v>
      </c>
      <c r="C89" s="255" t="s">
        <v>29</v>
      </c>
      <c r="D89" s="236"/>
      <c r="E89" s="237"/>
      <c r="F89" s="238"/>
      <c r="G89" s="238">
        <f>SUMIF(AG90:AG93,"&lt;&gt;NOR",G90:G93)</f>
        <v>0</v>
      </c>
      <c r="H89" s="238"/>
      <c r="I89" s="238">
        <f>SUM(I90:I93)</f>
        <v>0</v>
      </c>
      <c r="J89" s="238"/>
      <c r="K89" s="238">
        <f>SUM(K90:K93)</f>
        <v>0</v>
      </c>
      <c r="L89" s="238"/>
      <c r="M89" s="238">
        <f>SUM(M90:M93)</f>
        <v>0</v>
      </c>
      <c r="N89" s="237"/>
      <c r="O89" s="237">
        <f>SUM(O90:O93)</f>
        <v>0</v>
      </c>
      <c r="P89" s="237"/>
      <c r="Q89" s="237">
        <f>SUM(Q90:Q93)</f>
        <v>0</v>
      </c>
      <c r="R89" s="238"/>
      <c r="S89" s="238"/>
      <c r="T89" s="239"/>
      <c r="U89" s="233"/>
      <c r="V89" s="233">
        <f>SUM(V90:V93)</f>
        <v>0</v>
      </c>
      <c r="W89" s="233"/>
      <c r="X89" s="233"/>
      <c r="Y89" s="233"/>
      <c r="AG89" t="s">
        <v>132</v>
      </c>
    </row>
    <row r="90" spans="1:60" outlineLevel="1" x14ac:dyDescent="0.2">
      <c r="A90" s="241">
        <v>35</v>
      </c>
      <c r="B90" s="242" t="s">
        <v>225</v>
      </c>
      <c r="C90" s="256" t="s">
        <v>226</v>
      </c>
      <c r="D90" s="243" t="s">
        <v>217</v>
      </c>
      <c r="E90" s="244">
        <v>1</v>
      </c>
      <c r="F90" s="245"/>
      <c r="G90" s="246">
        <f>ROUND(E90*F90,2)</f>
        <v>0</v>
      </c>
      <c r="H90" s="245"/>
      <c r="I90" s="246">
        <f>ROUND(E90*H90,2)</f>
        <v>0</v>
      </c>
      <c r="J90" s="245"/>
      <c r="K90" s="246">
        <f>ROUND(E90*J90,2)</f>
        <v>0</v>
      </c>
      <c r="L90" s="246">
        <v>21</v>
      </c>
      <c r="M90" s="246">
        <f>G90*(1+L90/100)</f>
        <v>0</v>
      </c>
      <c r="N90" s="244">
        <v>0</v>
      </c>
      <c r="O90" s="244">
        <f>ROUND(E90*N90,2)</f>
        <v>0</v>
      </c>
      <c r="P90" s="244">
        <v>0</v>
      </c>
      <c r="Q90" s="244">
        <f>ROUND(E90*P90,2)</f>
        <v>0</v>
      </c>
      <c r="R90" s="246"/>
      <c r="S90" s="246" t="s">
        <v>136</v>
      </c>
      <c r="T90" s="247" t="s">
        <v>190</v>
      </c>
      <c r="U90" s="230">
        <v>0</v>
      </c>
      <c r="V90" s="230">
        <f>ROUND(E90*U90,2)</f>
        <v>0</v>
      </c>
      <c r="W90" s="230"/>
      <c r="X90" s="230" t="s">
        <v>64</v>
      </c>
      <c r="Y90" s="230" t="s">
        <v>138</v>
      </c>
      <c r="Z90" s="210"/>
      <c r="AA90" s="210"/>
      <c r="AB90" s="210"/>
      <c r="AC90" s="210"/>
      <c r="AD90" s="210"/>
      <c r="AE90" s="210"/>
      <c r="AF90" s="210"/>
      <c r="AG90" s="210" t="s">
        <v>218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ht="22.5" outlineLevel="2" x14ac:dyDescent="0.2">
      <c r="A91" s="227"/>
      <c r="B91" s="228"/>
      <c r="C91" s="269" t="s">
        <v>227</v>
      </c>
      <c r="D91" s="267"/>
      <c r="E91" s="267"/>
      <c r="F91" s="267"/>
      <c r="G91" s="267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212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66" t="str">
        <f>C91</f>
        <v>Zaměření a vytýčení stávajících inženýrských sítí v místě stavby z hlediska jejich ochrany při provádění stavby.</v>
      </c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41">
        <v>36</v>
      </c>
      <c r="B92" s="242" t="s">
        <v>234</v>
      </c>
      <c r="C92" s="256" t="s">
        <v>510</v>
      </c>
      <c r="D92" s="243" t="s">
        <v>217</v>
      </c>
      <c r="E92" s="244">
        <v>1</v>
      </c>
      <c r="F92" s="245"/>
      <c r="G92" s="246">
        <f>ROUND(E92*F92,2)</f>
        <v>0</v>
      </c>
      <c r="H92" s="245"/>
      <c r="I92" s="246">
        <f>ROUND(E92*H92,2)</f>
        <v>0</v>
      </c>
      <c r="J92" s="245"/>
      <c r="K92" s="246">
        <f>ROUND(E92*J92,2)</f>
        <v>0</v>
      </c>
      <c r="L92" s="246">
        <v>21</v>
      </c>
      <c r="M92" s="246">
        <f>G92*(1+L92/100)</f>
        <v>0</v>
      </c>
      <c r="N92" s="244">
        <v>0</v>
      </c>
      <c r="O92" s="244">
        <f>ROUND(E92*N92,2)</f>
        <v>0</v>
      </c>
      <c r="P92" s="244">
        <v>0</v>
      </c>
      <c r="Q92" s="244">
        <f>ROUND(E92*P92,2)</f>
        <v>0</v>
      </c>
      <c r="R92" s="246"/>
      <c r="S92" s="246" t="s">
        <v>136</v>
      </c>
      <c r="T92" s="247" t="s">
        <v>190</v>
      </c>
      <c r="U92" s="230">
        <v>0</v>
      </c>
      <c r="V92" s="230">
        <f>ROUND(E92*U92,2)</f>
        <v>0</v>
      </c>
      <c r="W92" s="230"/>
      <c r="X92" s="230" t="s">
        <v>64</v>
      </c>
      <c r="Y92" s="230" t="s">
        <v>138</v>
      </c>
      <c r="Z92" s="210"/>
      <c r="AA92" s="210"/>
      <c r="AB92" s="210"/>
      <c r="AC92" s="210"/>
      <c r="AD92" s="210"/>
      <c r="AE92" s="210"/>
      <c r="AF92" s="210"/>
      <c r="AG92" s="210" t="s">
        <v>218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ht="22.5" outlineLevel="2" x14ac:dyDescent="0.2">
      <c r="A93" s="227"/>
      <c r="B93" s="228"/>
      <c r="C93" s="269" t="s">
        <v>511</v>
      </c>
      <c r="D93" s="267"/>
      <c r="E93" s="267"/>
      <c r="F93" s="267"/>
      <c r="G93" s="267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212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66" t="str">
        <f>C93</f>
        <v>Náklady na provedení skutečného zaměření stavby v rozsahu nezbytném pro zápis změny do katastru nemovitostí.</v>
      </c>
      <c r="BB93" s="210"/>
      <c r="BC93" s="210"/>
      <c r="BD93" s="210"/>
      <c r="BE93" s="210"/>
      <c r="BF93" s="210"/>
      <c r="BG93" s="210"/>
      <c r="BH93" s="210"/>
    </row>
    <row r="94" spans="1:60" x14ac:dyDescent="0.2">
      <c r="A94" s="3"/>
      <c r="B94" s="4"/>
      <c r="C94" s="259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AE94">
        <v>12</v>
      </c>
      <c r="AF94">
        <v>21</v>
      </c>
      <c r="AG94" t="s">
        <v>117</v>
      </c>
    </row>
    <row r="95" spans="1:60" x14ac:dyDescent="0.2">
      <c r="A95" s="213"/>
      <c r="B95" s="214" t="s">
        <v>31</v>
      </c>
      <c r="C95" s="260"/>
      <c r="D95" s="215"/>
      <c r="E95" s="216"/>
      <c r="F95" s="216"/>
      <c r="G95" s="240">
        <f>G8+G53+G60+G63+G80+G86+G89</f>
        <v>0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AE95">
        <f>SUMIF(L7:L93,AE94,G7:G93)</f>
        <v>0</v>
      </c>
      <c r="AF95">
        <f>SUMIF(L7:L93,AF94,G7:G93)</f>
        <v>0</v>
      </c>
      <c r="AG95" t="s">
        <v>204</v>
      </c>
    </row>
    <row r="96" spans="1:60" x14ac:dyDescent="0.2">
      <c r="A96" s="3"/>
      <c r="B96" s="4"/>
      <c r="C96" s="259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33" x14ac:dyDescent="0.2">
      <c r="A97" s="3"/>
      <c r="B97" s="4"/>
      <c r="C97" s="259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33" x14ac:dyDescent="0.2">
      <c r="A98" s="217" t="s">
        <v>205</v>
      </c>
      <c r="B98" s="217"/>
      <c r="C98" s="261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 x14ac:dyDescent="0.2">
      <c r="A99" s="218"/>
      <c r="B99" s="219"/>
      <c r="C99" s="262"/>
      <c r="D99" s="219"/>
      <c r="E99" s="219"/>
      <c r="F99" s="219"/>
      <c r="G99" s="220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G99" t="s">
        <v>206</v>
      </c>
    </row>
    <row r="100" spans="1:33" x14ac:dyDescent="0.2">
      <c r="A100" s="221"/>
      <c r="B100" s="222"/>
      <c r="C100" s="263"/>
      <c r="D100" s="222"/>
      <c r="E100" s="222"/>
      <c r="F100" s="222"/>
      <c r="G100" s="22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33" x14ac:dyDescent="0.2">
      <c r="A101" s="221"/>
      <c r="B101" s="222"/>
      <c r="C101" s="263"/>
      <c r="D101" s="222"/>
      <c r="E101" s="222"/>
      <c r="F101" s="222"/>
      <c r="G101" s="22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33" x14ac:dyDescent="0.2">
      <c r="A102" s="221"/>
      <c r="B102" s="222"/>
      <c r="C102" s="263"/>
      <c r="D102" s="222"/>
      <c r="E102" s="222"/>
      <c r="F102" s="222"/>
      <c r="G102" s="22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33" x14ac:dyDescent="0.2">
      <c r="A103" s="224"/>
      <c r="B103" s="225"/>
      <c r="C103" s="264"/>
      <c r="D103" s="225"/>
      <c r="E103" s="225"/>
      <c r="F103" s="225"/>
      <c r="G103" s="226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33" x14ac:dyDescent="0.2">
      <c r="A104" s="3"/>
      <c r="B104" s="4"/>
      <c r="C104" s="259"/>
      <c r="D104" s="6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33" x14ac:dyDescent="0.2">
      <c r="C105" s="265"/>
      <c r="D105" s="10"/>
      <c r="AG105" t="s">
        <v>207</v>
      </c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Je+HuaWEk5q/pXsd+vZwb2YIjmhGIr0kM0EkkAIfcBO+7KFuAZ69R0vqxD5Zebo+M5YanrZzear+GtedtOwr2w==" saltValue="YPYxDvKP7gXBSmYTj/q9nA==" spinCount="100000" sheet="1" formatRows="0"/>
  <mergeCells count="12">
    <mergeCell ref="C91:G91"/>
    <mergeCell ref="C93:G93"/>
    <mergeCell ref="A1:G1"/>
    <mergeCell ref="C2:G2"/>
    <mergeCell ref="C3:G3"/>
    <mergeCell ref="C4:G4"/>
    <mergeCell ref="A98:C98"/>
    <mergeCell ref="A99:G103"/>
    <mergeCell ref="C31:G31"/>
    <mergeCell ref="C38:G38"/>
    <mergeCell ref="C73:G73"/>
    <mergeCell ref="C82:G82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9F8F6-C7BD-4FDC-8502-8B4EDC37EFB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105</v>
      </c>
    </row>
    <row r="2" spans="1:60" ht="24.95" customHeight="1" x14ac:dyDescent="0.2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106</v>
      </c>
    </row>
    <row r="3" spans="1:60" ht="24.95" customHeight="1" x14ac:dyDescent="0.2">
      <c r="A3" s="196" t="s">
        <v>9</v>
      </c>
      <c r="B3" s="48" t="s">
        <v>72</v>
      </c>
      <c r="C3" s="199" t="s">
        <v>73</v>
      </c>
      <c r="D3" s="197"/>
      <c r="E3" s="197"/>
      <c r="F3" s="197"/>
      <c r="G3" s="198"/>
      <c r="AC3" s="174" t="s">
        <v>106</v>
      </c>
      <c r="AG3" t="s">
        <v>107</v>
      </c>
    </row>
    <row r="4" spans="1:60" ht="24.95" customHeight="1" x14ac:dyDescent="0.2">
      <c r="A4" s="200" t="s">
        <v>10</v>
      </c>
      <c r="B4" s="201" t="s">
        <v>60</v>
      </c>
      <c r="C4" s="202" t="s">
        <v>73</v>
      </c>
      <c r="D4" s="203"/>
      <c r="E4" s="203"/>
      <c r="F4" s="203"/>
      <c r="G4" s="204"/>
      <c r="AG4" t="s">
        <v>108</v>
      </c>
    </row>
    <row r="5" spans="1:60" x14ac:dyDescent="0.2">
      <c r="D5" s="10"/>
    </row>
    <row r="6" spans="1:60" ht="38.25" x14ac:dyDescent="0.2">
      <c r="A6" s="206" t="s">
        <v>109</v>
      </c>
      <c r="B6" s="208" t="s">
        <v>110</v>
      </c>
      <c r="C6" s="208" t="s">
        <v>111</v>
      </c>
      <c r="D6" s="207" t="s">
        <v>112</v>
      </c>
      <c r="E6" s="206" t="s">
        <v>113</v>
      </c>
      <c r="F6" s="205" t="s">
        <v>114</v>
      </c>
      <c r="G6" s="206" t="s">
        <v>31</v>
      </c>
      <c r="H6" s="209" t="s">
        <v>32</v>
      </c>
      <c r="I6" s="209" t="s">
        <v>115</v>
      </c>
      <c r="J6" s="209" t="s">
        <v>33</v>
      </c>
      <c r="K6" s="209" t="s">
        <v>116</v>
      </c>
      <c r="L6" s="209" t="s">
        <v>117</v>
      </c>
      <c r="M6" s="209" t="s">
        <v>118</v>
      </c>
      <c r="N6" s="209" t="s">
        <v>119</v>
      </c>
      <c r="O6" s="209" t="s">
        <v>120</v>
      </c>
      <c r="P6" s="209" t="s">
        <v>121</v>
      </c>
      <c r="Q6" s="209" t="s">
        <v>122</v>
      </c>
      <c r="R6" s="209" t="s">
        <v>123</v>
      </c>
      <c r="S6" s="209" t="s">
        <v>124</v>
      </c>
      <c r="T6" s="209" t="s">
        <v>125</v>
      </c>
      <c r="U6" s="209" t="s">
        <v>126</v>
      </c>
      <c r="V6" s="209" t="s">
        <v>127</v>
      </c>
      <c r="W6" s="209" t="s">
        <v>128</v>
      </c>
      <c r="X6" s="209" t="s">
        <v>129</v>
      </c>
      <c r="Y6" s="209" t="s">
        <v>130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131</v>
      </c>
      <c r="B8" s="235" t="s">
        <v>60</v>
      </c>
      <c r="C8" s="255" t="s">
        <v>78</v>
      </c>
      <c r="D8" s="236"/>
      <c r="E8" s="237"/>
      <c r="F8" s="238"/>
      <c r="G8" s="238">
        <f>SUMIF(AG9:AG29,"&lt;&gt;NOR",G9:G29)</f>
        <v>0</v>
      </c>
      <c r="H8" s="238"/>
      <c r="I8" s="238">
        <f>SUM(I9:I29)</f>
        <v>0</v>
      </c>
      <c r="J8" s="238"/>
      <c r="K8" s="238">
        <f>SUM(K9:K29)</f>
        <v>0</v>
      </c>
      <c r="L8" s="238"/>
      <c r="M8" s="238">
        <f>SUM(M9:M29)</f>
        <v>0</v>
      </c>
      <c r="N8" s="237"/>
      <c r="O8" s="237">
        <f>SUM(O9:O29)</f>
        <v>4.59</v>
      </c>
      <c r="P8" s="237"/>
      <c r="Q8" s="237">
        <f>SUM(Q9:Q29)</f>
        <v>0</v>
      </c>
      <c r="R8" s="238"/>
      <c r="S8" s="238"/>
      <c r="T8" s="239"/>
      <c r="U8" s="233"/>
      <c r="V8" s="233">
        <f>SUM(V9:V29)</f>
        <v>27.520000000000003</v>
      </c>
      <c r="W8" s="233"/>
      <c r="X8" s="233"/>
      <c r="Y8" s="233"/>
      <c r="AG8" t="s">
        <v>132</v>
      </c>
    </row>
    <row r="9" spans="1:60" outlineLevel="1" x14ac:dyDescent="0.2">
      <c r="A9" s="241">
        <v>1</v>
      </c>
      <c r="B9" s="242" t="s">
        <v>512</v>
      </c>
      <c r="C9" s="256" t="s">
        <v>513</v>
      </c>
      <c r="D9" s="243" t="s">
        <v>144</v>
      </c>
      <c r="E9" s="244">
        <v>26.19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136</v>
      </c>
      <c r="T9" s="247" t="s">
        <v>136</v>
      </c>
      <c r="U9" s="230">
        <v>0.36499999999999999</v>
      </c>
      <c r="V9" s="230">
        <f>ROUND(E9*U9,2)</f>
        <v>9.56</v>
      </c>
      <c r="W9" s="230"/>
      <c r="X9" s="230" t="s">
        <v>137</v>
      </c>
      <c r="Y9" s="230" t="s">
        <v>138</v>
      </c>
      <c r="Z9" s="210"/>
      <c r="AA9" s="210"/>
      <c r="AB9" s="210"/>
      <c r="AC9" s="210"/>
      <c r="AD9" s="210"/>
      <c r="AE9" s="210"/>
      <c r="AF9" s="210"/>
      <c r="AG9" s="210" t="s">
        <v>139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7" t="s">
        <v>514</v>
      </c>
      <c r="D10" s="231"/>
      <c r="E10" s="232">
        <v>26.19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141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1">
        <v>2</v>
      </c>
      <c r="B11" s="242" t="s">
        <v>435</v>
      </c>
      <c r="C11" s="256" t="s">
        <v>436</v>
      </c>
      <c r="D11" s="243" t="s">
        <v>144</v>
      </c>
      <c r="E11" s="244">
        <v>13.095000000000001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0</v>
      </c>
      <c r="O11" s="244">
        <f>ROUND(E11*N11,2)</f>
        <v>0</v>
      </c>
      <c r="P11" s="244">
        <v>0</v>
      </c>
      <c r="Q11" s="244">
        <f>ROUND(E11*P11,2)</f>
        <v>0</v>
      </c>
      <c r="R11" s="246"/>
      <c r="S11" s="246" t="s">
        <v>136</v>
      </c>
      <c r="T11" s="247" t="s">
        <v>136</v>
      </c>
      <c r="U11" s="230">
        <v>0.38979999999999998</v>
      </c>
      <c r="V11" s="230">
        <f>ROUND(E11*U11,2)</f>
        <v>5.0999999999999996</v>
      </c>
      <c r="W11" s="230"/>
      <c r="X11" s="230" t="s">
        <v>137</v>
      </c>
      <c r="Y11" s="230" t="s">
        <v>138</v>
      </c>
      <c r="Z11" s="210"/>
      <c r="AA11" s="210"/>
      <c r="AB11" s="210"/>
      <c r="AC11" s="210"/>
      <c r="AD11" s="210"/>
      <c r="AE11" s="210"/>
      <c r="AF11" s="210"/>
      <c r="AG11" s="210" t="s">
        <v>139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7" t="s">
        <v>515</v>
      </c>
      <c r="D12" s="231"/>
      <c r="E12" s="232">
        <v>13.095000000000001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141</v>
      </c>
      <c r="AH12" s="210">
        <v>5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41">
        <v>3</v>
      </c>
      <c r="B13" s="242" t="s">
        <v>153</v>
      </c>
      <c r="C13" s="256" t="s">
        <v>154</v>
      </c>
      <c r="D13" s="243" t="s">
        <v>144</v>
      </c>
      <c r="E13" s="244">
        <v>7.1360000000000001</v>
      </c>
      <c r="F13" s="245"/>
      <c r="G13" s="246">
        <f>ROUND(E13*F13,2)</f>
        <v>0</v>
      </c>
      <c r="H13" s="245"/>
      <c r="I13" s="246">
        <f>ROUND(E13*H13,2)</f>
        <v>0</v>
      </c>
      <c r="J13" s="245"/>
      <c r="K13" s="246">
        <f>ROUND(E13*J13,2)</f>
        <v>0</v>
      </c>
      <c r="L13" s="246">
        <v>21</v>
      </c>
      <c r="M13" s="246">
        <f>G13*(1+L13/100)</f>
        <v>0</v>
      </c>
      <c r="N13" s="244">
        <v>0</v>
      </c>
      <c r="O13" s="244">
        <f>ROUND(E13*N13,2)</f>
        <v>0</v>
      </c>
      <c r="P13" s="244">
        <v>0</v>
      </c>
      <c r="Q13" s="244">
        <f>ROUND(E13*P13,2)</f>
        <v>0</v>
      </c>
      <c r="R13" s="246"/>
      <c r="S13" s="246" t="s">
        <v>136</v>
      </c>
      <c r="T13" s="247" t="s">
        <v>136</v>
      </c>
      <c r="U13" s="230">
        <v>1.0999999999999999E-2</v>
      </c>
      <c r="V13" s="230">
        <f>ROUND(E13*U13,2)</f>
        <v>0.08</v>
      </c>
      <c r="W13" s="230"/>
      <c r="X13" s="230" t="s">
        <v>137</v>
      </c>
      <c r="Y13" s="230" t="s">
        <v>138</v>
      </c>
      <c r="Z13" s="210"/>
      <c r="AA13" s="210"/>
      <c r="AB13" s="210"/>
      <c r="AC13" s="210"/>
      <c r="AD13" s="210"/>
      <c r="AE13" s="210"/>
      <c r="AF13" s="210"/>
      <c r="AG13" s="210" t="s">
        <v>139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7" t="s">
        <v>516</v>
      </c>
      <c r="D14" s="231"/>
      <c r="E14" s="232">
        <v>26.19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141</v>
      </c>
      <c r="AH14" s="210">
        <v>5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27"/>
      <c r="B15" s="228"/>
      <c r="C15" s="257" t="s">
        <v>517</v>
      </c>
      <c r="D15" s="231"/>
      <c r="E15" s="232">
        <v>-19.053999999999998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141</v>
      </c>
      <c r="AH15" s="210">
        <v>5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1">
        <v>4</v>
      </c>
      <c r="B16" s="242" t="s">
        <v>157</v>
      </c>
      <c r="C16" s="256" t="s">
        <v>158</v>
      </c>
      <c r="D16" s="243" t="s">
        <v>144</v>
      </c>
      <c r="E16" s="244">
        <v>35.68</v>
      </c>
      <c r="F16" s="245"/>
      <c r="G16" s="246">
        <f>ROUND(E16*F16,2)</f>
        <v>0</v>
      </c>
      <c r="H16" s="245"/>
      <c r="I16" s="246">
        <f>ROUND(E16*H16,2)</f>
        <v>0</v>
      </c>
      <c r="J16" s="245"/>
      <c r="K16" s="246">
        <f>ROUND(E16*J16,2)</f>
        <v>0</v>
      </c>
      <c r="L16" s="246">
        <v>21</v>
      </c>
      <c r="M16" s="246">
        <f>G16*(1+L16/100)</f>
        <v>0</v>
      </c>
      <c r="N16" s="244">
        <v>0</v>
      </c>
      <c r="O16" s="244">
        <f>ROUND(E16*N16,2)</f>
        <v>0</v>
      </c>
      <c r="P16" s="244">
        <v>0</v>
      </c>
      <c r="Q16" s="244">
        <f>ROUND(E16*P16,2)</f>
        <v>0</v>
      </c>
      <c r="R16" s="246"/>
      <c r="S16" s="246" t="s">
        <v>136</v>
      </c>
      <c r="T16" s="247" t="s">
        <v>136</v>
      </c>
      <c r="U16" s="230">
        <v>0</v>
      </c>
      <c r="V16" s="230">
        <f>ROUND(E16*U16,2)</f>
        <v>0</v>
      </c>
      <c r="W16" s="230"/>
      <c r="X16" s="230" t="s">
        <v>137</v>
      </c>
      <c r="Y16" s="230" t="s">
        <v>138</v>
      </c>
      <c r="Z16" s="210"/>
      <c r="AA16" s="210"/>
      <c r="AB16" s="210"/>
      <c r="AC16" s="210"/>
      <c r="AD16" s="210"/>
      <c r="AE16" s="210"/>
      <c r="AF16" s="210"/>
      <c r="AG16" s="210" t="s">
        <v>139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57" t="s">
        <v>518</v>
      </c>
      <c r="D17" s="231"/>
      <c r="E17" s="232">
        <v>35.68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141</v>
      </c>
      <c r="AH17" s="210">
        <v>5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1" x14ac:dyDescent="0.2">
      <c r="A18" s="241">
        <v>5</v>
      </c>
      <c r="B18" s="242" t="s">
        <v>256</v>
      </c>
      <c r="C18" s="256" t="s">
        <v>257</v>
      </c>
      <c r="D18" s="243" t="s">
        <v>144</v>
      </c>
      <c r="E18" s="244">
        <v>7.1360000000000001</v>
      </c>
      <c r="F18" s="245"/>
      <c r="G18" s="246">
        <f>ROUND(E18*F18,2)</f>
        <v>0</v>
      </c>
      <c r="H18" s="245"/>
      <c r="I18" s="246">
        <f>ROUND(E18*H18,2)</f>
        <v>0</v>
      </c>
      <c r="J18" s="245"/>
      <c r="K18" s="246">
        <f>ROUND(E18*J18,2)</f>
        <v>0</v>
      </c>
      <c r="L18" s="246">
        <v>21</v>
      </c>
      <c r="M18" s="246">
        <f>G18*(1+L18/100)</f>
        <v>0</v>
      </c>
      <c r="N18" s="244">
        <v>0</v>
      </c>
      <c r="O18" s="244">
        <f>ROUND(E18*N18,2)</f>
        <v>0</v>
      </c>
      <c r="P18" s="244">
        <v>0</v>
      </c>
      <c r="Q18" s="244">
        <f>ROUND(E18*P18,2)</f>
        <v>0</v>
      </c>
      <c r="R18" s="246"/>
      <c r="S18" s="246" t="s">
        <v>136</v>
      </c>
      <c r="T18" s="247" t="s">
        <v>136</v>
      </c>
      <c r="U18" s="230">
        <v>0.65200000000000002</v>
      </c>
      <c r="V18" s="230">
        <f>ROUND(E18*U18,2)</f>
        <v>4.6500000000000004</v>
      </c>
      <c r="W18" s="230"/>
      <c r="X18" s="230" t="s">
        <v>137</v>
      </c>
      <c r="Y18" s="230" t="s">
        <v>138</v>
      </c>
      <c r="Z18" s="210"/>
      <c r="AA18" s="210"/>
      <c r="AB18" s="210"/>
      <c r="AC18" s="210"/>
      <c r="AD18" s="210"/>
      <c r="AE18" s="210"/>
      <c r="AF18" s="210"/>
      <c r="AG18" s="210" t="s">
        <v>139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57" t="s">
        <v>519</v>
      </c>
      <c r="D19" s="231"/>
      <c r="E19" s="232">
        <v>7.1360000000000001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141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1">
        <v>6</v>
      </c>
      <c r="B20" s="242" t="s">
        <v>169</v>
      </c>
      <c r="C20" s="256" t="s">
        <v>170</v>
      </c>
      <c r="D20" s="243" t="s">
        <v>144</v>
      </c>
      <c r="E20" s="244">
        <v>19.053999999999998</v>
      </c>
      <c r="F20" s="245"/>
      <c r="G20" s="246">
        <f>ROUND(E20*F20,2)</f>
        <v>0</v>
      </c>
      <c r="H20" s="245"/>
      <c r="I20" s="246">
        <f>ROUND(E20*H20,2)</f>
        <v>0</v>
      </c>
      <c r="J20" s="245"/>
      <c r="K20" s="246">
        <f>ROUND(E20*J20,2)</f>
        <v>0</v>
      </c>
      <c r="L20" s="246">
        <v>21</v>
      </c>
      <c r="M20" s="246">
        <f>G20*(1+L20/100)</f>
        <v>0</v>
      </c>
      <c r="N20" s="244">
        <v>0</v>
      </c>
      <c r="O20" s="244">
        <f>ROUND(E20*N20,2)</f>
        <v>0</v>
      </c>
      <c r="P20" s="244">
        <v>0</v>
      </c>
      <c r="Q20" s="244">
        <f>ROUND(E20*P20,2)</f>
        <v>0</v>
      </c>
      <c r="R20" s="246"/>
      <c r="S20" s="246" t="s">
        <v>136</v>
      </c>
      <c r="T20" s="247" t="s">
        <v>136</v>
      </c>
      <c r="U20" s="230">
        <v>0.20200000000000001</v>
      </c>
      <c r="V20" s="230">
        <f>ROUND(E20*U20,2)</f>
        <v>3.85</v>
      </c>
      <c r="W20" s="230"/>
      <c r="X20" s="230" t="s">
        <v>137</v>
      </c>
      <c r="Y20" s="230" t="s">
        <v>138</v>
      </c>
      <c r="Z20" s="210"/>
      <c r="AA20" s="210"/>
      <c r="AB20" s="210"/>
      <c r="AC20" s="210"/>
      <c r="AD20" s="210"/>
      <c r="AE20" s="210"/>
      <c r="AF20" s="210"/>
      <c r="AG20" s="210" t="s">
        <v>139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69" t="s">
        <v>444</v>
      </c>
      <c r="D21" s="267"/>
      <c r="E21" s="267"/>
      <c r="F21" s="267"/>
      <c r="G21" s="267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212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57" t="s">
        <v>516</v>
      </c>
      <c r="D22" s="231"/>
      <c r="E22" s="232">
        <v>26.19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141</v>
      </c>
      <c r="AH22" s="210">
        <v>5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57" t="s">
        <v>520</v>
      </c>
      <c r="D23" s="231"/>
      <c r="E23" s="232">
        <v>-2.7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141</v>
      </c>
      <c r="AH23" s="210">
        <v>5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57" t="s">
        <v>521</v>
      </c>
      <c r="D24" s="231"/>
      <c r="E24" s="232">
        <v>-0.9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141</v>
      </c>
      <c r="AH24" s="210">
        <v>5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57" t="s">
        <v>522</v>
      </c>
      <c r="D25" s="231"/>
      <c r="E25" s="232">
        <v>-3.536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141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2.5" outlineLevel="1" x14ac:dyDescent="0.2">
      <c r="A26" s="241">
        <v>7</v>
      </c>
      <c r="B26" s="242" t="s">
        <v>454</v>
      </c>
      <c r="C26" s="256" t="s">
        <v>455</v>
      </c>
      <c r="D26" s="243" t="s">
        <v>144</v>
      </c>
      <c r="E26" s="244">
        <v>2.7</v>
      </c>
      <c r="F26" s="245"/>
      <c r="G26" s="246">
        <f>ROUND(E26*F26,2)</f>
        <v>0</v>
      </c>
      <c r="H26" s="245"/>
      <c r="I26" s="246">
        <f>ROUND(E26*H26,2)</f>
        <v>0</v>
      </c>
      <c r="J26" s="245"/>
      <c r="K26" s="246">
        <f>ROUND(E26*J26,2)</f>
        <v>0</v>
      </c>
      <c r="L26" s="246">
        <v>21</v>
      </c>
      <c r="M26" s="246">
        <f>G26*(1+L26/100)</f>
        <v>0</v>
      </c>
      <c r="N26" s="244">
        <v>1.7</v>
      </c>
      <c r="O26" s="244">
        <f>ROUND(E26*N26,2)</f>
        <v>4.59</v>
      </c>
      <c r="P26" s="244">
        <v>0</v>
      </c>
      <c r="Q26" s="244">
        <f>ROUND(E26*P26,2)</f>
        <v>0</v>
      </c>
      <c r="R26" s="246"/>
      <c r="S26" s="246" t="s">
        <v>136</v>
      </c>
      <c r="T26" s="247" t="s">
        <v>136</v>
      </c>
      <c r="U26" s="230">
        <v>1.587</v>
      </c>
      <c r="V26" s="230">
        <f>ROUND(E26*U26,2)</f>
        <v>4.28</v>
      </c>
      <c r="W26" s="230"/>
      <c r="X26" s="230" t="s">
        <v>137</v>
      </c>
      <c r="Y26" s="230" t="s">
        <v>138</v>
      </c>
      <c r="Z26" s="210"/>
      <c r="AA26" s="210"/>
      <c r="AB26" s="210"/>
      <c r="AC26" s="210"/>
      <c r="AD26" s="210"/>
      <c r="AE26" s="210"/>
      <c r="AF26" s="210"/>
      <c r="AG26" s="210" t="s">
        <v>139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57" t="s">
        <v>523</v>
      </c>
      <c r="D27" s="231"/>
      <c r="E27" s="232">
        <v>2.7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141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41">
        <v>8</v>
      </c>
      <c r="B28" s="242" t="s">
        <v>174</v>
      </c>
      <c r="C28" s="256" t="s">
        <v>175</v>
      </c>
      <c r="D28" s="243" t="s">
        <v>144</v>
      </c>
      <c r="E28" s="244">
        <v>7.1360000000000001</v>
      </c>
      <c r="F28" s="245"/>
      <c r="G28" s="246">
        <f>ROUND(E28*F28,2)</f>
        <v>0</v>
      </c>
      <c r="H28" s="245"/>
      <c r="I28" s="246">
        <f>ROUND(E28*H28,2)</f>
        <v>0</v>
      </c>
      <c r="J28" s="245"/>
      <c r="K28" s="246">
        <f>ROUND(E28*J28,2)</f>
        <v>0</v>
      </c>
      <c r="L28" s="246">
        <v>21</v>
      </c>
      <c r="M28" s="246">
        <f>G28*(1+L28/100)</f>
        <v>0</v>
      </c>
      <c r="N28" s="244">
        <v>0</v>
      </c>
      <c r="O28" s="244">
        <f>ROUND(E28*N28,2)</f>
        <v>0</v>
      </c>
      <c r="P28" s="244">
        <v>0</v>
      </c>
      <c r="Q28" s="244">
        <f>ROUND(E28*P28,2)</f>
        <v>0</v>
      </c>
      <c r="R28" s="246"/>
      <c r="S28" s="246" t="s">
        <v>136</v>
      </c>
      <c r="T28" s="247" t="s">
        <v>136</v>
      </c>
      <c r="U28" s="230">
        <v>0</v>
      </c>
      <c r="V28" s="230">
        <f>ROUND(E28*U28,2)</f>
        <v>0</v>
      </c>
      <c r="W28" s="230"/>
      <c r="X28" s="230" t="s">
        <v>137</v>
      </c>
      <c r="Y28" s="230" t="s">
        <v>138</v>
      </c>
      <c r="Z28" s="210"/>
      <c r="AA28" s="210"/>
      <c r="AB28" s="210"/>
      <c r="AC28" s="210"/>
      <c r="AD28" s="210"/>
      <c r="AE28" s="210"/>
      <c r="AF28" s="210"/>
      <c r="AG28" s="210" t="s">
        <v>139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57" t="s">
        <v>519</v>
      </c>
      <c r="D29" s="231"/>
      <c r="E29" s="232">
        <v>7.1360000000000001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141</v>
      </c>
      <c r="AH29" s="210">
        <v>5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34" t="s">
        <v>131</v>
      </c>
      <c r="B30" s="235" t="s">
        <v>83</v>
      </c>
      <c r="C30" s="255" t="s">
        <v>84</v>
      </c>
      <c r="D30" s="236"/>
      <c r="E30" s="237"/>
      <c r="F30" s="238"/>
      <c r="G30" s="238">
        <f>SUMIF(AG31:AG38,"&lt;&gt;NOR",G31:G38)</f>
        <v>0</v>
      </c>
      <c r="H30" s="238"/>
      <c r="I30" s="238">
        <f>SUM(I31:I38)</f>
        <v>0</v>
      </c>
      <c r="J30" s="238"/>
      <c r="K30" s="238">
        <f>SUM(K31:K38)</f>
        <v>0</v>
      </c>
      <c r="L30" s="238"/>
      <c r="M30" s="238">
        <f>SUM(M31:M38)</f>
        <v>0</v>
      </c>
      <c r="N30" s="237"/>
      <c r="O30" s="237">
        <f>SUM(O31:O38)</f>
        <v>2.11</v>
      </c>
      <c r="P30" s="237"/>
      <c r="Q30" s="237">
        <f>SUM(Q31:Q38)</f>
        <v>0</v>
      </c>
      <c r="R30" s="238"/>
      <c r="S30" s="238"/>
      <c r="T30" s="239"/>
      <c r="U30" s="233"/>
      <c r="V30" s="233">
        <f>SUM(V31:V38)</f>
        <v>2.71</v>
      </c>
      <c r="W30" s="233"/>
      <c r="X30" s="233"/>
      <c r="Y30" s="233"/>
      <c r="AG30" t="s">
        <v>132</v>
      </c>
    </row>
    <row r="31" spans="1:60" outlineLevel="1" x14ac:dyDescent="0.2">
      <c r="A31" s="241">
        <v>9</v>
      </c>
      <c r="B31" s="242" t="s">
        <v>470</v>
      </c>
      <c r="C31" s="256" t="s">
        <v>471</v>
      </c>
      <c r="D31" s="243" t="s">
        <v>144</v>
      </c>
      <c r="E31" s="244">
        <v>0.9</v>
      </c>
      <c r="F31" s="245"/>
      <c r="G31" s="246">
        <f>ROUND(E31*F31,2)</f>
        <v>0</v>
      </c>
      <c r="H31" s="245"/>
      <c r="I31" s="246">
        <f>ROUND(E31*H31,2)</f>
        <v>0</v>
      </c>
      <c r="J31" s="245"/>
      <c r="K31" s="246">
        <f>ROUND(E31*J31,2)</f>
        <v>0</v>
      </c>
      <c r="L31" s="246">
        <v>21</v>
      </c>
      <c r="M31" s="246">
        <f>G31*(1+L31/100)</f>
        <v>0</v>
      </c>
      <c r="N31" s="244">
        <v>1.8907700000000001</v>
      </c>
      <c r="O31" s="244">
        <f>ROUND(E31*N31,2)</f>
        <v>1.7</v>
      </c>
      <c r="P31" s="244">
        <v>0</v>
      </c>
      <c r="Q31" s="244">
        <f>ROUND(E31*P31,2)</f>
        <v>0</v>
      </c>
      <c r="R31" s="246"/>
      <c r="S31" s="246" t="s">
        <v>136</v>
      </c>
      <c r="T31" s="247" t="s">
        <v>136</v>
      </c>
      <c r="U31" s="230">
        <v>1.6950000000000001</v>
      </c>
      <c r="V31" s="230">
        <f>ROUND(E31*U31,2)</f>
        <v>1.53</v>
      </c>
      <c r="W31" s="230"/>
      <c r="X31" s="230" t="s">
        <v>137</v>
      </c>
      <c r="Y31" s="230" t="s">
        <v>138</v>
      </c>
      <c r="Z31" s="210"/>
      <c r="AA31" s="210"/>
      <c r="AB31" s="210"/>
      <c r="AC31" s="210"/>
      <c r="AD31" s="210"/>
      <c r="AE31" s="210"/>
      <c r="AF31" s="210"/>
      <c r="AG31" s="210" t="s">
        <v>139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57" t="s">
        <v>524</v>
      </c>
      <c r="D32" s="231"/>
      <c r="E32" s="232">
        <v>0.9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141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1">
        <v>10</v>
      </c>
      <c r="B33" s="242" t="s">
        <v>525</v>
      </c>
      <c r="C33" s="256" t="s">
        <v>526</v>
      </c>
      <c r="D33" s="243" t="s">
        <v>144</v>
      </c>
      <c r="E33" s="244">
        <v>0.16</v>
      </c>
      <c r="F33" s="245"/>
      <c r="G33" s="246">
        <f>ROUND(E33*F33,2)</f>
        <v>0</v>
      </c>
      <c r="H33" s="245"/>
      <c r="I33" s="246">
        <f>ROUND(E33*H33,2)</f>
        <v>0</v>
      </c>
      <c r="J33" s="245"/>
      <c r="K33" s="246">
        <f>ROUND(E33*J33,2)</f>
        <v>0</v>
      </c>
      <c r="L33" s="246">
        <v>21</v>
      </c>
      <c r="M33" s="246">
        <f>G33*(1+L33/100)</f>
        <v>0</v>
      </c>
      <c r="N33" s="244">
        <v>2.5</v>
      </c>
      <c r="O33" s="244">
        <f>ROUND(E33*N33,2)</f>
        <v>0.4</v>
      </c>
      <c r="P33" s="244">
        <v>0</v>
      </c>
      <c r="Q33" s="244">
        <f>ROUND(E33*P33,2)</f>
        <v>0</v>
      </c>
      <c r="R33" s="246"/>
      <c r="S33" s="246" t="s">
        <v>136</v>
      </c>
      <c r="T33" s="247" t="s">
        <v>136</v>
      </c>
      <c r="U33" s="230">
        <v>1.1919999999999999</v>
      </c>
      <c r="V33" s="230">
        <f>ROUND(E33*U33,2)</f>
        <v>0.19</v>
      </c>
      <c r="W33" s="230"/>
      <c r="X33" s="230" t="s">
        <v>137</v>
      </c>
      <c r="Y33" s="230" t="s">
        <v>138</v>
      </c>
      <c r="Z33" s="210"/>
      <c r="AA33" s="210"/>
      <c r="AB33" s="210"/>
      <c r="AC33" s="210"/>
      <c r="AD33" s="210"/>
      <c r="AE33" s="210"/>
      <c r="AF33" s="210"/>
      <c r="AG33" s="210" t="s">
        <v>139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57" t="s">
        <v>527</v>
      </c>
      <c r="D34" s="231"/>
      <c r="E34" s="232">
        <v>0.08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141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27"/>
      <c r="B35" s="228"/>
      <c r="C35" s="257" t="s">
        <v>528</v>
      </c>
      <c r="D35" s="231"/>
      <c r="E35" s="232">
        <v>0.04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141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57" t="s">
        <v>529</v>
      </c>
      <c r="D36" s="231"/>
      <c r="E36" s="232">
        <v>0.04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141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1">
        <v>11</v>
      </c>
      <c r="B37" s="242" t="s">
        <v>530</v>
      </c>
      <c r="C37" s="256" t="s">
        <v>531</v>
      </c>
      <c r="D37" s="243" t="s">
        <v>135</v>
      </c>
      <c r="E37" s="244">
        <v>1.2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4.4900000000000001E-3</v>
      </c>
      <c r="O37" s="244">
        <f>ROUND(E37*N37,2)</f>
        <v>0.01</v>
      </c>
      <c r="P37" s="244">
        <v>0</v>
      </c>
      <c r="Q37" s="244">
        <f>ROUND(E37*P37,2)</f>
        <v>0</v>
      </c>
      <c r="R37" s="246"/>
      <c r="S37" s="246" t="s">
        <v>136</v>
      </c>
      <c r="T37" s="247" t="s">
        <v>136</v>
      </c>
      <c r="U37" s="230">
        <v>0.82499999999999996</v>
      </c>
      <c r="V37" s="230">
        <f>ROUND(E37*U37,2)</f>
        <v>0.99</v>
      </c>
      <c r="W37" s="230"/>
      <c r="X37" s="230" t="s">
        <v>137</v>
      </c>
      <c r="Y37" s="230" t="s">
        <v>138</v>
      </c>
      <c r="Z37" s="210"/>
      <c r="AA37" s="210"/>
      <c r="AB37" s="210"/>
      <c r="AC37" s="210"/>
      <c r="AD37" s="210"/>
      <c r="AE37" s="210"/>
      <c r="AF37" s="210"/>
      <c r="AG37" s="210" t="s">
        <v>139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57" t="s">
        <v>532</v>
      </c>
      <c r="D38" s="231"/>
      <c r="E38" s="232">
        <v>1.2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141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x14ac:dyDescent="0.2">
      <c r="A39" s="234" t="s">
        <v>131</v>
      </c>
      <c r="B39" s="235" t="s">
        <v>87</v>
      </c>
      <c r="C39" s="255" t="s">
        <v>88</v>
      </c>
      <c r="D39" s="236"/>
      <c r="E39" s="237"/>
      <c r="F39" s="238"/>
      <c r="G39" s="238">
        <f>SUMIF(AG40:AG68,"&lt;&gt;NOR",G40:G68)</f>
        <v>0</v>
      </c>
      <c r="H39" s="238"/>
      <c r="I39" s="238">
        <f>SUM(I40:I68)</f>
        <v>0</v>
      </c>
      <c r="J39" s="238"/>
      <c r="K39" s="238">
        <f>SUM(K40:K68)</f>
        <v>0</v>
      </c>
      <c r="L39" s="238"/>
      <c r="M39" s="238">
        <f>SUM(M40:M68)</f>
        <v>0</v>
      </c>
      <c r="N39" s="237"/>
      <c r="O39" s="237">
        <f>SUM(O40:O68)</f>
        <v>2.2299999999999995</v>
      </c>
      <c r="P39" s="237"/>
      <c r="Q39" s="237">
        <f>SUM(Q40:Q68)</f>
        <v>0</v>
      </c>
      <c r="R39" s="238"/>
      <c r="S39" s="238"/>
      <c r="T39" s="239"/>
      <c r="U39" s="233"/>
      <c r="V39" s="233">
        <f>SUM(V40:V68)</f>
        <v>15.04</v>
      </c>
      <c r="W39" s="233"/>
      <c r="X39" s="233"/>
      <c r="Y39" s="233"/>
      <c r="AG39" t="s">
        <v>132</v>
      </c>
    </row>
    <row r="40" spans="1:60" outlineLevel="1" x14ac:dyDescent="0.2">
      <c r="A40" s="248">
        <v>12</v>
      </c>
      <c r="B40" s="249" t="s">
        <v>533</v>
      </c>
      <c r="C40" s="258" t="s">
        <v>534</v>
      </c>
      <c r="D40" s="250" t="s">
        <v>317</v>
      </c>
      <c r="E40" s="251">
        <v>20</v>
      </c>
      <c r="F40" s="252"/>
      <c r="G40" s="253">
        <f>ROUND(E40*F40,2)</f>
        <v>0</v>
      </c>
      <c r="H40" s="252"/>
      <c r="I40" s="253">
        <f>ROUND(E40*H40,2)</f>
        <v>0</v>
      </c>
      <c r="J40" s="252"/>
      <c r="K40" s="253">
        <f>ROUND(E40*J40,2)</f>
        <v>0</v>
      </c>
      <c r="L40" s="253">
        <v>21</v>
      </c>
      <c r="M40" s="253">
        <f>G40*(1+L40/100)</f>
        <v>0</v>
      </c>
      <c r="N40" s="251">
        <v>0</v>
      </c>
      <c r="O40" s="251">
        <f>ROUND(E40*N40,2)</f>
        <v>0</v>
      </c>
      <c r="P40" s="251">
        <v>0</v>
      </c>
      <c r="Q40" s="251">
        <f>ROUND(E40*P40,2)</f>
        <v>0</v>
      </c>
      <c r="R40" s="253"/>
      <c r="S40" s="253" t="s">
        <v>136</v>
      </c>
      <c r="T40" s="254" t="s">
        <v>136</v>
      </c>
      <c r="U40" s="230">
        <v>3.7999999999999999E-2</v>
      </c>
      <c r="V40" s="230">
        <f>ROUND(E40*U40,2)</f>
        <v>0.76</v>
      </c>
      <c r="W40" s="230"/>
      <c r="X40" s="230" t="s">
        <v>137</v>
      </c>
      <c r="Y40" s="230" t="s">
        <v>138</v>
      </c>
      <c r="Z40" s="210"/>
      <c r="AA40" s="210"/>
      <c r="AB40" s="210"/>
      <c r="AC40" s="210"/>
      <c r="AD40" s="210"/>
      <c r="AE40" s="210"/>
      <c r="AF40" s="210"/>
      <c r="AG40" s="210" t="s">
        <v>139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8">
        <v>13</v>
      </c>
      <c r="B41" s="249" t="s">
        <v>535</v>
      </c>
      <c r="C41" s="258" t="s">
        <v>536</v>
      </c>
      <c r="D41" s="250" t="s">
        <v>333</v>
      </c>
      <c r="E41" s="251">
        <v>3</v>
      </c>
      <c r="F41" s="252"/>
      <c r="G41" s="253">
        <f>ROUND(E41*F41,2)</f>
        <v>0</v>
      </c>
      <c r="H41" s="252"/>
      <c r="I41" s="253">
        <f>ROUND(E41*H41,2)</f>
        <v>0</v>
      </c>
      <c r="J41" s="252"/>
      <c r="K41" s="253">
        <f>ROUND(E41*J41,2)</f>
        <v>0</v>
      </c>
      <c r="L41" s="253">
        <v>21</v>
      </c>
      <c r="M41" s="253">
        <f>G41*(1+L41/100)</f>
        <v>0</v>
      </c>
      <c r="N41" s="251">
        <v>0</v>
      </c>
      <c r="O41" s="251">
        <f>ROUND(E41*N41,2)</f>
        <v>0</v>
      </c>
      <c r="P41" s="251">
        <v>0</v>
      </c>
      <c r="Q41" s="251">
        <f>ROUND(E41*P41,2)</f>
        <v>0</v>
      </c>
      <c r="R41" s="253"/>
      <c r="S41" s="253" t="s">
        <v>136</v>
      </c>
      <c r="T41" s="254" t="s">
        <v>136</v>
      </c>
      <c r="U41" s="230">
        <v>0.19728000000000001</v>
      </c>
      <c r="V41" s="230">
        <f>ROUND(E41*U41,2)</f>
        <v>0.59</v>
      </c>
      <c r="W41" s="230"/>
      <c r="X41" s="230" t="s">
        <v>137</v>
      </c>
      <c r="Y41" s="230" t="s">
        <v>138</v>
      </c>
      <c r="Z41" s="210"/>
      <c r="AA41" s="210"/>
      <c r="AB41" s="210"/>
      <c r="AC41" s="210"/>
      <c r="AD41" s="210"/>
      <c r="AE41" s="210"/>
      <c r="AF41" s="210"/>
      <c r="AG41" s="210" t="s">
        <v>139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8">
        <v>14</v>
      </c>
      <c r="B42" s="249" t="s">
        <v>537</v>
      </c>
      <c r="C42" s="258" t="s">
        <v>538</v>
      </c>
      <c r="D42" s="250" t="s">
        <v>333</v>
      </c>
      <c r="E42" s="251">
        <v>1</v>
      </c>
      <c r="F42" s="252"/>
      <c r="G42" s="253">
        <f>ROUND(E42*F42,2)</f>
        <v>0</v>
      </c>
      <c r="H42" s="252"/>
      <c r="I42" s="253">
        <f>ROUND(E42*H42,2)</f>
        <v>0</v>
      </c>
      <c r="J42" s="252"/>
      <c r="K42" s="253">
        <f>ROUND(E42*J42,2)</f>
        <v>0</v>
      </c>
      <c r="L42" s="253">
        <v>21</v>
      </c>
      <c r="M42" s="253">
        <f>G42*(1+L42/100)</f>
        <v>0</v>
      </c>
      <c r="N42" s="251">
        <v>0</v>
      </c>
      <c r="O42" s="251">
        <f>ROUND(E42*N42,2)</f>
        <v>0</v>
      </c>
      <c r="P42" s="251">
        <v>0</v>
      </c>
      <c r="Q42" s="251">
        <f>ROUND(E42*P42,2)</f>
        <v>0</v>
      </c>
      <c r="R42" s="253"/>
      <c r="S42" s="253" t="s">
        <v>136</v>
      </c>
      <c r="T42" s="254" t="s">
        <v>136</v>
      </c>
      <c r="U42" s="230">
        <v>0.92</v>
      </c>
      <c r="V42" s="230">
        <f>ROUND(E42*U42,2)</f>
        <v>0.92</v>
      </c>
      <c r="W42" s="230"/>
      <c r="X42" s="230" t="s">
        <v>137</v>
      </c>
      <c r="Y42" s="230" t="s">
        <v>138</v>
      </c>
      <c r="Z42" s="210"/>
      <c r="AA42" s="210"/>
      <c r="AB42" s="210"/>
      <c r="AC42" s="210"/>
      <c r="AD42" s="210"/>
      <c r="AE42" s="210"/>
      <c r="AF42" s="210"/>
      <c r="AG42" s="210" t="s">
        <v>139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8">
        <v>15</v>
      </c>
      <c r="B43" s="249" t="s">
        <v>539</v>
      </c>
      <c r="C43" s="258" t="s">
        <v>540</v>
      </c>
      <c r="D43" s="250" t="s">
        <v>333</v>
      </c>
      <c r="E43" s="251">
        <v>1</v>
      </c>
      <c r="F43" s="252"/>
      <c r="G43" s="253">
        <f>ROUND(E43*F43,2)</f>
        <v>0</v>
      </c>
      <c r="H43" s="252"/>
      <c r="I43" s="253">
        <f>ROUND(E43*H43,2)</f>
        <v>0</v>
      </c>
      <c r="J43" s="252"/>
      <c r="K43" s="253">
        <f>ROUND(E43*J43,2)</f>
        <v>0</v>
      </c>
      <c r="L43" s="253">
        <v>21</v>
      </c>
      <c r="M43" s="253">
        <f>G43*(1+L43/100)</f>
        <v>0</v>
      </c>
      <c r="N43" s="251">
        <v>0</v>
      </c>
      <c r="O43" s="251">
        <f>ROUND(E43*N43,2)</f>
        <v>0</v>
      </c>
      <c r="P43" s="251">
        <v>0</v>
      </c>
      <c r="Q43" s="251">
        <f>ROUND(E43*P43,2)</f>
        <v>0</v>
      </c>
      <c r="R43" s="253"/>
      <c r="S43" s="253" t="s">
        <v>136</v>
      </c>
      <c r="T43" s="254" t="s">
        <v>136</v>
      </c>
      <c r="U43" s="230">
        <v>3.51</v>
      </c>
      <c r="V43" s="230">
        <f>ROUND(E43*U43,2)</f>
        <v>3.51</v>
      </c>
      <c r="W43" s="230"/>
      <c r="X43" s="230" t="s">
        <v>137</v>
      </c>
      <c r="Y43" s="230" t="s">
        <v>138</v>
      </c>
      <c r="Z43" s="210"/>
      <c r="AA43" s="210"/>
      <c r="AB43" s="210"/>
      <c r="AC43" s="210"/>
      <c r="AD43" s="210"/>
      <c r="AE43" s="210"/>
      <c r="AF43" s="210"/>
      <c r="AG43" s="210" t="s">
        <v>139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8">
        <v>16</v>
      </c>
      <c r="B44" s="249" t="s">
        <v>541</v>
      </c>
      <c r="C44" s="258" t="s">
        <v>542</v>
      </c>
      <c r="D44" s="250" t="s">
        <v>317</v>
      </c>
      <c r="E44" s="251">
        <v>20</v>
      </c>
      <c r="F44" s="252"/>
      <c r="G44" s="253">
        <f>ROUND(E44*F44,2)</f>
        <v>0</v>
      </c>
      <c r="H44" s="252"/>
      <c r="I44" s="253">
        <f>ROUND(E44*H44,2)</f>
        <v>0</v>
      </c>
      <c r="J44" s="252"/>
      <c r="K44" s="253">
        <f>ROUND(E44*J44,2)</f>
        <v>0</v>
      </c>
      <c r="L44" s="253">
        <v>21</v>
      </c>
      <c r="M44" s="253">
        <f>G44*(1+L44/100)</f>
        <v>0</v>
      </c>
      <c r="N44" s="251">
        <v>0</v>
      </c>
      <c r="O44" s="251">
        <f>ROUND(E44*N44,2)</f>
        <v>0</v>
      </c>
      <c r="P44" s="251">
        <v>0</v>
      </c>
      <c r="Q44" s="251">
        <f>ROUND(E44*P44,2)</f>
        <v>0</v>
      </c>
      <c r="R44" s="253"/>
      <c r="S44" s="253" t="s">
        <v>136</v>
      </c>
      <c r="T44" s="254" t="s">
        <v>136</v>
      </c>
      <c r="U44" s="230">
        <v>4.3999999999999997E-2</v>
      </c>
      <c r="V44" s="230">
        <f>ROUND(E44*U44,2)</f>
        <v>0.88</v>
      </c>
      <c r="W44" s="230"/>
      <c r="X44" s="230" t="s">
        <v>137</v>
      </c>
      <c r="Y44" s="230" t="s">
        <v>138</v>
      </c>
      <c r="Z44" s="210"/>
      <c r="AA44" s="210"/>
      <c r="AB44" s="210"/>
      <c r="AC44" s="210"/>
      <c r="AD44" s="210"/>
      <c r="AE44" s="210"/>
      <c r="AF44" s="210"/>
      <c r="AG44" s="210" t="s">
        <v>139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8">
        <v>17</v>
      </c>
      <c r="B45" s="249" t="s">
        <v>543</v>
      </c>
      <c r="C45" s="258" t="s">
        <v>544</v>
      </c>
      <c r="D45" s="250" t="s">
        <v>317</v>
      </c>
      <c r="E45" s="251">
        <v>20</v>
      </c>
      <c r="F45" s="252"/>
      <c r="G45" s="253">
        <f>ROUND(E45*F45,2)</f>
        <v>0</v>
      </c>
      <c r="H45" s="252"/>
      <c r="I45" s="253">
        <f>ROUND(E45*H45,2)</f>
        <v>0</v>
      </c>
      <c r="J45" s="252"/>
      <c r="K45" s="253">
        <f>ROUND(E45*J45,2)</f>
        <v>0</v>
      </c>
      <c r="L45" s="253">
        <v>21</v>
      </c>
      <c r="M45" s="253">
        <f>G45*(1+L45/100)</f>
        <v>0</v>
      </c>
      <c r="N45" s="251">
        <v>0</v>
      </c>
      <c r="O45" s="251">
        <f>ROUND(E45*N45,2)</f>
        <v>0</v>
      </c>
      <c r="P45" s="251">
        <v>0</v>
      </c>
      <c r="Q45" s="251">
        <f>ROUND(E45*P45,2)</f>
        <v>0</v>
      </c>
      <c r="R45" s="253"/>
      <c r="S45" s="253" t="s">
        <v>136</v>
      </c>
      <c r="T45" s="254" t="s">
        <v>136</v>
      </c>
      <c r="U45" s="230">
        <v>0.15</v>
      </c>
      <c r="V45" s="230">
        <f>ROUND(E45*U45,2)</f>
        <v>3</v>
      </c>
      <c r="W45" s="230"/>
      <c r="X45" s="230" t="s">
        <v>137</v>
      </c>
      <c r="Y45" s="230" t="s">
        <v>138</v>
      </c>
      <c r="Z45" s="210"/>
      <c r="AA45" s="210"/>
      <c r="AB45" s="210"/>
      <c r="AC45" s="210"/>
      <c r="AD45" s="210"/>
      <c r="AE45" s="210"/>
      <c r="AF45" s="210"/>
      <c r="AG45" s="210" t="s">
        <v>139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8">
        <v>18</v>
      </c>
      <c r="B46" s="249" t="s">
        <v>545</v>
      </c>
      <c r="C46" s="258" t="s">
        <v>546</v>
      </c>
      <c r="D46" s="250" t="s">
        <v>333</v>
      </c>
      <c r="E46" s="251">
        <v>1</v>
      </c>
      <c r="F46" s="252"/>
      <c r="G46" s="253">
        <f>ROUND(E46*F46,2)</f>
        <v>0</v>
      </c>
      <c r="H46" s="252"/>
      <c r="I46" s="253">
        <f>ROUND(E46*H46,2)</f>
        <v>0</v>
      </c>
      <c r="J46" s="252"/>
      <c r="K46" s="253">
        <f>ROUND(E46*J46,2)</f>
        <v>0</v>
      </c>
      <c r="L46" s="253">
        <v>21</v>
      </c>
      <c r="M46" s="253">
        <f>G46*(1+L46/100)</f>
        <v>0</v>
      </c>
      <c r="N46" s="251">
        <v>0.12303</v>
      </c>
      <c r="O46" s="251">
        <f>ROUND(E46*N46,2)</f>
        <v>0.12</v>
      </c>
      <c r="P46" s="251">
        <v>0</v>
      </c>
      <c r="Q46" s="251">
        <f>ROUND(E46*P46,2)</f>
        <v>0</v>
      </c>
      <c r="R46" s="253"/>
      <c r="S46" s="253" t="s">
        <v>136</v>
      </c>
      <c r="T46" s="254" t="s">
        <v>136</v>
      </c>
      <c r="U46" s="230">
        <v>0.86299999999999999</v>
      </c>
      <c r="V46" s="230">
        <f>ROUND(E46*U46,2)</f>
        <v>0.86</v>
      </c>
      <c r="W46" s="230"/>
      <c r="X46" s="230" t="s">
        <v>137</v>
      </c>
      <c r="Y46" s="230" t="s">
        <v>138</v>
      </c>
      <c r="Z46" s="210"/>
      <c r="AA46" s="210"/>
      <c r="AB46" s="210"/>
      <c r="AC46" s="210"/>
      <c r="AD46" s="210"/>
      <c r="AE46" s="210"/>
      <c r="AF46" s="210"/>
      <c r="AG46" s="210" t="s">
        <v>139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8">
        <v>19</v>
      </c>
      <c r="B47" s="249" t="s">
        <v>547</v>
      </c>
      <c r="C47" s="258" t="s">
        <v>548</v>
      </c>
      <c r="D47" s="250" t="s">
        <v>317</v>
      </c>
      <c r="E47" s="251">
        <v>18</v>
      </c>
      <c r="F47" s="252"/>
      <c r="G47" s="253">
        <f>ROUND(E47*F47,2)</f>
        <v>0</v>
      </c>
      <c r="H47" s="252"/>
      <c r="I47" s="253">
        <f>ROUND(E47*H47,2)</f>
        <v>0</v>
      </c>
      <c r="J47" s="252"/>
      <c r="K47" s="253">
        <f>ROUND(E47*J47,2)</f>
        <v>0</v>
      </c>
      <c r="L47" s="253">
        <v>21</v>
      </c>
      <c r="M47" s="253">
        <f>G47*(1+L47/100)</f>
        <v>0</v>
      </c>
      <c r="N47" s="251">
        <v>0</v>
      </c>
      <c r="O47" s="251">
        <f>ROUND(E47*N47,2)</f>
        <v>0</v>
      </c>
      <c r="P47" s="251">
        <v>0</v>
      </c>
      <c r="Q47" s="251">
        <f>ROUND(E47*P47,2)</f>
        <v>0</v>
      </c>
      <c r="R47" s="253"/>
      <c r="S47" s="253" t="s">
        <v>136</v>
      </c>
      <c r="T47" s="254" t="s">
        <v>136</v>
      </c>
      <c r="U47" s="230">
        <v>2.5999999999999999E-2</v>
      </c>
      <c r="V47" s="230">
        <f>ROUND(E47*U47,2)</f>
        <v>0.47</v>
      </c>
      <c r="W47" s="230"/>
      <c r="X47" s="230" t="s">
        <v>137</v>
      </c>
      <c r="Y47" s="230" t="s">
        <v>138</v>
      </c>
      <c r="Z47" s="210"/>
      <c r="AA47" s="210"/>
      <c r="AB47" s="210"/>
      <c r="AC47" s="210"/>
      <c r="AD47" s="210"/>
      <c r="AE47" s="210"/>
      <c r="AF47" s="210"/>
      <c r="AG47" s="210" t="s">
        <v>139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8">
        <v>20</v>
      </c>
      <c r="B48" s="249" t="s">
        <v>549</v>
      </c>
      <c r="C48" s="258" t="s">
        <v>550</v>
      </c>
      <c r="D48" s="250" t="s">
        <v>317</v>
      </c>
      <c r="E48" s="251">
        <v>18</v>
      </c>
      <c r="F48" s="252"/>
      <c r="G48" s="253">
        <f>ROUND(E48*F48,2)</f>
        <v>0</v>
      </c>
      <c r="H48" s="252"/>
      <c r="I48" s="253">
        <f>ROUND(E48*H48,2)</f>
        <v>0</v>
      </c>
      <c r="J48" s="252"/>
      <c r="K48" s="253">
        <f>ROUND(E48*J48,2)</f>
        <v>0</v>
      </c>
      <c r="L48" s="253">
        <v>21</v>
      </c>
      <c r="M48" s="253">
        <f>G48*(1+L48/100)</f>
        <v>0</v>
      </c>
      <c r="N48" s="251">
        <v>8.0000000000000007E-5</v>
      </c>
      <c r="O48" s="251">
        <f>ROUND(E48*N48,2)</f>
        <v>0</v>
      </c>
      <c r="P48" s="251">
        <v>0</v>
      </c>
      <c r="Q48" s="251">
        <f>ROUND(E48*P48,2)</f>
        <v>0</v>
      </c>
      <c r="R48" s="253"/>
      <c r="S48" s="253" t="s">
        <v>136</v>
      </c>
      <c r="T48" s="254" t="s">
        <v>136</v>
      </c>
      <c r="U48" s="230">
        <v>3.4000000000000002E-2</v>
      </c>
      <c r="V48" s="230">
        <f>ROUND(E48*U48,2)</f>
        <v>0.61</v>
      </c>
      <c r="W48" s="230"/>
      <c r="X48" s="230" t="s">
        <v>137</v>
      </c>
      <c r="Y48" s="230" t="s">
        <v>138</v>
      </c>
      <c r="Z48" s="210"/>
      <c r="AA48" s="210"/>
      <c r="AB48" s="210"/>
      <c r="AC48" s="210"/>
      <c r="AD48" s="210"/>
      <c r="AE48" s="210"/>
      <c r="AF48" s="210"/>
      <c r="AG48" s="210" t="s">
        <v>139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1" x14ac:dyDescent="0.2">
      <c r="A49" s="248">
        <v>21</v>
      </c>
      <c r="B49" s="249" t="s">
        <v>551</v>
      </c>
      <c r="C49" s="258" t="s">
        <v>552</v>
      </c>
      <c r="D49" s="250" t="s">
        <v>333</v>
      </c>
      <c r="E49" s="251">
        <v>1</v>
      </c>
      <c r="F49" s="252"/>
      <c r="G49" s="253">
        <f>ROUND(E49*F49,2)</f>
        <v>0</v>
      </c>
      <c r="H49" s="252"/>
      <c r="I49" s="253">
        <f>ROUND(E49*H49,2)</f>
        <v>0</v>
      </c>
      <c r="J49" s="252"/>
      <c r="K49" s="253">
        <f>ROUND(E49*J49,2)</f>
        <v>0</v>
      </c>
      <c r="L49" s="253">
        <v>21</v>
      </c>
      <c r="M49" s="253">
        <f>G49*(1+L49/100)</f>
        <v>0</v>
      </c>
      <c r="N49" s="251">
        <v>2.7799999999999999E-3</v>
      </c>
      <c r="O49" s="251">
        <f>ROUND(E49*N49,2)</f>
        <v>0</v>
      </c>
      <c r="P49" s="251">
        <v>0</v>
      </c>
      <c r="Q49" s="251">
        <f>ROUND(E49*P49,2)</f>
        <v>0</v>
      </c>
      <c r="R49" s="253"/>
      <c r="S49" s="253" t="s">
        <v>136</v>
      </c>
      <c r="T49" s="254" t="s">
        <v>136</v>
      </c>
      <c r="U49" s="230">
        <v>0.39300000000000002</v>
      </c>
      <c r="V49" s="230">
        <f>ROUND(E49*U49,2)</f>
        <v>0.39</v>
      </c>
      <c r="W49" s="230"/>
      <c r="X49" s="230" t="s">
        <v>137</v>
      </c>
      <c r="Y49" s="230" t="s">
        <v>138</v>
      </c>
      <c r="Z49" s="210"/>
      <c r="AA49" s="210"/>
      <c r="AB49" s="210"/>
      <c r="AC49" s="210"/>
      <c r="AD49" s="210"/>
      <c r="AE49" s="210"/>
      <c r="AF49" s="210"/>
      <c r="AG49" s="210" t="s">
        <v>139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8">
        <v>22</v>
      </c>
      <c r="B50" s="249" t="s">
        <v>553</v>
      </c>
      <c r="C50" s="258" t="s">
        <v>554</v>
      </c>
      <c r="D50" s="250" t="s">
        <v>333</v>
      </c>
      <c r="E50" s="251">
        <v>1</v>
      </c>
      <c r="F50" s="252"/>
      <c r="G50" s="253">
        <f>ROUND(E50*F50,2)</f>
        <v>0</v>
      </c>
      <c r="H50" s="252"/>
      <c r="I50" s="253">
        <f>ROUND(E50*H50,2)</f>
        <v>0</v>
      </c>
      <c r="J50" s="252"/>
      <c r="K50" s="253">
        <f>ROUND(E50*J50,2)</f>
        <v>0</v>
      </c>
      <c r="L50" s="253">
        <v>21</v>
      </c>
      <c r="M50" s="253">
        <f>G50*(1+L50/100)</f>
        <v>0</v>
      </c>
      <c r="N50" s="251">
        <v>2.3000000000000001E-4</v>
      </c>
      <c r="O50" s="251">
        <f>ROUND(E50*N50,2)</f>
        <v>0</v>
      </c>
      <c r="P50" s="251">
        <v>0</v>
      </c>
      <c r="Q50" s="251">
        <f>ROUND(E50*P50,2)</f>
        <v>0</v>
      </c>
      <c r="R50" s="253"/>
      <c r="S50" s="253" t="s">
        <v>189</v>
      </c>
      <c r="T50" s="254" t="s">
        <v>190</v>
      </c>
      <c r="U50" s="230">
        <v>1.1819999999999999</v>
      </c>
      <c r="V50" s="230">
        <f>ROUND(E50*U50,2)</f>
        <v>1.18</v>
      </c>
      <c r="W50" s="230"/>
      <c r="X50" s="230" t="s">
        <v>137</v>
      </c>
      <c r="Y50" s="230" t="s">
        <v>138</v>
      </c>
      <c r="Z50" s="210"/>
      <c r="AA50" s="210"/>
      <c r="AB50" s="210"/>
      <c r="AC50" s="210"/>
      <c r="AD50" s="210"/>
      <c r="AE50" s="210"/>
      <c r="AF50" s="210"/>
      <c r="AG50" s="210" t="s">
        <v>139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8">
        <v>23</v>
      </c>
      <c r="B51" s="249" t="s">
        <v>555</v>
      </c>
      <c r="C51" s="258" t="s">
        <v>556</v>
      </c>
      <c r="D51" s="250" t="s">
        <v>369</v>
      </c>
      <c r="E51" s="251">
        <v>1</v>
      </c>
      <c r="F51" s="252"/>
      <c r="G51" s="253">
        <f>ROUND(E51*F51,2)</f>
        <v>0</v>
      </c>
      <c r="H51" s="252"/>
      <c r="I51" s="253">
        <f>ROUND(E51*H51,2)</f>
        <v>0</v>
      </c>
      <c r="J51" s="252"/>
      <c r="K51" s="253">
        <f>ROUND(E51*J51,2)</f>
        <v>0</v>
      </c>
      <c r="L51" s="253">
        <v>21</v>
      </c>
      <c r="M51" s="253">
        <f>G51*(1+L51/100)</f>
        <v>0</v>
      </c>
      <c r="N51" s="251">
        <v>0</v>
      </c>
      <c r="O51" s="251">
        <f>ROUND(E51*N51,2)</f>
        <v>0</v>
      </c>
      <c r="P51" s="251">
        <v>0</v>
      </c>
      <c r="Q51" s="251">
        <f>ROUND(E51*P51,2)</f>
        <v>0</v>
      </c>
      <c r="R51" s="253"/>
      <c r="S51" s="253" t="s">
        <v>189</v>
      </c>
      <c r="T51" s="254" t="s">
        <v>190</v>
      </c>
      <c r="U51" s="230">
        <v>0</v>
      </c>
      <c r="V51" s="230">
        <f>ROUND(E51*U51,2)</f>
        <v>0</v>
      </c>
      <c r="W51" s="230"/>
      <c r="X51" s="230" t="s">
        <v>137</v>
      </c>
      <c r="Y51" s="230" t="s">
        <v>138</v>
      </c>
      <c r="Z51" s="210"/>
      <c r="AA51" s="210"/>
      <c r="AB51" s="210"/>
      <c r="AC51" s="210"/>
      <c r="AD51" s="210"/>
      <c r="AE51" s="210"/>
      <c r="AF51" s="210"/>
      <c r="AG51" s="210" t="s">
        <v>271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1" x14ac:dyDescent="0.2">
      <c r="A52" s="241">
        <v>24</v>
      </c>
      <c r="B52" s="242" t="s">
        <v>557</v>
      </c>
      <c r="C52" s="256" t="s">
        <v>558</v>
      </c>
      <c r="D52" s="243" t="s">
        <v>333</v>
      </c>
      <c r="E52" s="244">
        <v>1</v>
      </c>
      <c r="F52" s="245"/>
      <c r="G52" s="246">
        <f>ROUND(E52*F52,2)</f>
        <v>0</v>
      </c>
      <c r="H52" s="245"/>
      <c r="I52" s="246">
        <f>ROUND(E52*H52,2)</f>
        <v>0</v>
      </c>
      <c r="J52" s="245"/>
      <c r="K52" s="246">
        <f>ROUND(E52*J52,2)</f>
        <v>0</v>
      </c>
      <c r="L52" s="246">
        <v>21</v>
      </c>
      <c r="M52" s="246">
        <f>G52*(1+L52/100)</f>
        <v>0</v>
      </c>
      <c r="N52" s="244">
        <v>2.08562</v>
      </c>
      <c r="O52" s="244">
        <f>ROUND(E52*N52,2)</f>
        <v>2.09</v>
      </c>
      <c r="P52" s="244">
        <v>0</v>
      </c>
      <c r="Q52" s="244">
        <f>ROUND(E52*P52,2)</f>
        <v>0</v>
      </c>
      <c r="R52" s="246"/>
      <c r="S52" s="246" t="s">
        <v>189</v>
      </c>
      <c r="T52" s="247" t="s">
        <v>190</v>
      </c>
      <c r="U52" s="230">
        <v>1.8746</v>
      </c>
      <c r="V52" s="230">
        <f>ROUND(E52*U52,2)</f>
        <v>1.87</v>
      </c>
      <c r="W52" s="230"/>
      <c r="X52" s="230" t="s">
        <v>137</v>
      </c>
      <c r="Y52" s="230" t="s">
        <v>138</v>
      </c>
      <c r="Z52" s="210"/>
      <c r="AA52" s="210"/>
      <c r="AB52" s="210"/>
      <c r="AC52" s="210"/>
      <c r="AD52" s="210"/>
      <c r="AE52" s="210"/>
      <c r="AF52" s="210"/>
      <c r="AG52" s="210" t="s">
        <v>139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ht="22.5" outlineLevel="2" x14ac:dyDescent="0.2">
      <c r="A53" s="227"/>
      <c r="B53" s="228"/>
      <c r="C53" s="269" t="s">
        <v>559</v>
      </c>
      <c r="D53" s="267"/>
      <c r="E53" s="267"/>
      <c r="F53" s="267"/>
      <c r="G53" s="267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212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66" t="str">
        <f>C53</f>
        <v>Včetně zřízení podkladního betonu tl. 15 cm, osazení a dodávka obdélníkových betonových skruží, zákrytové desky a  poklopu</v>
      </c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8">
        <v>25</v>
      </c>
      <c r="B54" s="249" t="s">
        <v>560</v>
      </c>
      <c r="C54" s="258" t="s">
        <v>561</v>
      </c>
      <c r="D54" s="250" t="s">
        <v>333</v>
      </c>
      <c r="E54" s="251">
        <v>1.01</v>
      </c>
      <c r="F54" s="252"/>
      <c r="G54" s="253">
        <f>ROUND(E54*F54,2)</f>
        <v>0</v>
      </c>
      <c r="H54" s="252"/>
      <c r="I54" s="253">
        <f>ROUND(E54*H54,2)</f>
        <v>0</v>
      </c>
      <c r="J54" s="252"/>
      <c r="K54" s="253">
        <f>ROUND(E54*J54,2)</f>
        <v>0</v>
      </c>
      <c r="L54" s="253">
        <v>21</v>
      </c>
      <c r="M54" s="253">
        <f>G54*(1+L54/100)</f>
        <v>0</v>
      </c>
      <c r="N54" s="251">
        <v>9.0000000000000006E-5</v>
      </c>
      <c r="O54" s="251">
        <f>ROUND(E54*N54,2)</f>
        <v>0</v>
      </c>
      <c r="P54" s="251">
        <v>0</v>
      </c>
      <c r="Q54" s="251">
        <f>ROUND(E54*P54,2)</f>
        <v>0</v>
      </c>
      <c r="R54" s="253" t="s">
        <v>291</v>
      </c>
      <c r="S54" s="253" t="s">
        <v>136</v>
      </c>
      <c r="T54" s="254" t="s">
        <v>136</v>
      </c>
      <c r="U54" s="230">
        <v>0</v>
      </c>
      <c r="V54" s="230">
        <f>ROUND(E54*U54,2)</f>
        <v>0</v>
      </c>
      <c r="W54" s="230"/>
      <c r="X54" s="230" t="s">
        <v>292</v>
      </c>
      <c r="Y54" s="230" t="s">
        <v>138</v>
      </c>
      <c r="Z54" s="210"/>
      <c r="AA54" s="210"/>
      <c r="AB54" s="210"/>
      <c r="AC54" s="210"/>
      <c r="AD54" s="210"/>
      <c r="AE54" s="210"/>
      <c r="AF54" s="210"/>
      <c r="AG54" s="210" t="s">
        <v>293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2.5" outlineLevel="1" x14ac:dyDescent="0.2">
      <c r="A55" s="241">
        <v>26</v>
      </c>
      <c r="B55" s="242" t="s">
        <v>562</v>
      </c>
      <c r="C55" s="256" t="s">
        <v>563</v>
      </c>
      <c r="D55" s="243" t="s">
        <v>317</v>
      </c>
      <c r="E55" s="244">
        <v>7.35</v>
      </c>
      <c r="F55" s="245"/>
      <c r="G55" s="246">
        <f>ROUND(E55*F55,2)</f>
        <v>0</v>
      </c>
      <c r="H55" s="245"/>
      <c r="I55" s="246">
        <f>ROUND(E55*H55,2)</f>
        <v>0</v>
      </c>
      <c r="J55" s="245"/>
      <c r="K55" s="246">
        <f>ROUND(E55*J55,2)</f>
        <v>0</v>
      </c>
      <c r="L55" s="246">
        <v>21</v>
      </c>
      <c r="M55" s="246">
        <f>G55*(1+L55/100)</f>
        <v>0</v>
      </c>
      <c r="N55" s="244">
        <v>2.7999999999999998E-4</v>
      </c>
      <c r="O55" s="244">
        <f>ROUND(E55*N55,2)</f>
        <v>0</v>
      </c>
      <c r="P55" s="244">
        <v>0</v>
      </c>
      <c r="Q55" s="244">
        <f>ROUND(E55*P55,2)</f>
        <v>0</v>
      </c>
      <c r="R55" s="246" t="s">
        <v>291</v>
      </c>
      <c r="S55" s="246" t="s">
        <v>136</v>
      </c>
      <c r="T55" s="247" t="s">
        <v>136</v>
      </c>
      <c r="U55" s="230">
        <v>0</v>
      </c>
      <c r="V55" s="230">
        <f>ROUND(E55*U55,2)</f>
        <v>0</v>
      </c>
      <c r="W55" s="230"/>
      <c r="X55" s="230" t="s">
        <v>292</v>
      </c>
      <c r="Y55" s="230" t="s">
        <v>138</v>
      </c>
      <c r="Z55" s="210"/>
      <c r="AA55" s="210"/>
      <c r="AB55" s="210"/>
      <c r="AC55" s="210"/>
      <c r="AD55" s="210"/>
      <c r="AE55" s="210"/>
      <c r="AF55" s="210"/>
      <c r="AG55" s="210" t="s">
        <v>293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27"/>
      <c r="B56" s="228"/>
      <c r="C56" s="257" t="s">
        <v>564</v>
      </c>
      <c r="D56" s="231"/>
      <c r="E56" s="232">
        <v>7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141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27"/>
      <c r="B57" s="228"/>
      <c r="C57" s="273" t="s">
        <v>324</v>
      </c>
      <c r="D57" s="271"/>
      <c r="E57" s="272">
        <v>0.35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141</v>
      </c>
      <c r="AH57" s="210">
        <v>4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1" x14ac:dyDescent="0.2">
      <c r="A58" s="241">
        <v>27</v>
      </c>
      <c r="B58" s="242" t="s">
        <v>565</v>
      </c>
      <c r="C58" s="256" t="s">
        <v>566</v>
      </c>
      <c r="D58" s="243" t="s">
        <v>317</v>
      </c>
      <c r="E58" s="244">
        <v>13.65</v>
      </c>
      <c r="F58" s="245"/>
      <c r="G58" s="246">
        <f>ROUND(E58*F58,2)</f>
        <v>0</v>
      </c>
      <c r="H58" s="245"/>
      <c r="I58" s="246">
        <f>ROUND(E58*H58,2)</f>
        <v>0</v>
      </c>
      <c r="J58" s="245"/>
      <c r="K58" s="246">
        <f>ROUND(E58*J58,2)</f>
        <v>0</v>
      </c>
      <c r="L58" s="246">
        <v>21</v>
      </c>
      <c r="M58" s="246">
        <f>G58*(1+L58/100)</f>
        <v>0</v>
      </c>
      <c r="N58" s="244">
        <v>4.2999999999999999E-4</v>
      </c>
      <c r="O58" s="244">
        <f>ROUND(E58*N58,2)</f>
        <v>0.01</v>
      </c>
      <c r="P58" s="244">
        <v>0</v>
      </c>
      <c r="Q58" s="244">
        <f>ROUND(E58*P58,2)</f>
        <v>0</v>
      </c>
      <c r="R58" s="246" t="s">
        <v>291</v>
      </c>
      <c r="S58" s="246" t="s">
        <v>136</v>
      </c>
      <c r="T58" s="247" t="s">
        <v>136</v>
      </c>
      <c r="U58" s="230">
        <v>0</v>
      </c>
      <c r="V58" s="230">
        <f>ROUND(E58*U58,2)</f>
        <v>0</v>
      </c>
      <c r="W58" s="230"/>
      <c r="X58" s="230" t="s">
        <v>292</v>
      </c>
      <c r="Y58" s="230" t="s">
        <v>138</v>
      </c>
      <c r="Z58" s="210"/>
      <c r="AA58" s="210"/>
      <c r="AB58" s="210"/>
      <c r="AC58" s="210"/>
      <c r="AD58" s="210"/>
      <c r="AE58" s="210"/>
      <c r="AF58" s="210"/>
      <c r="AG58" s="210" t="s">
        <v>293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57" t="s">
        <v>567</v>
      </c>
      <c r="D59" s="231"/>
      <c r="E59" s="232">
        <v>13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141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27"/>
      <c r="B60" s="228"/>
      <c r="C60" s="273" t="s">
        <v>324</v>
      </c>
      <c r="D60" s="271"/>
      <c r="E60" s="272">
        <v>0.65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141</v>
      </c>
      <c r="AH60" s="210">
        <v>4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48">
        <v>28</v>
      </c>
      <c r="B61" s="249" t="s">
        <v>568</v>
      </c>
      <c r="C61" s="258" t="s">
        <v>569</v>
      </c>
      <c r="D61" s="250" t="s">
        <v>333</v>
      </c>
      <c r="E61" s="251">
        <v>1.01</v>
      </c>
      <c r="F61" s="252"/>
      <c r="G61" s="253">
        <f>ROUND(E61*F61,2)</f>
        <v>0</v>
      </c>
      <c r="H61" s="252"/>
      <c r="I61" s="253">
        <f>ROUND(E61*H61,2)</f>
        <v>0</v>
      </c>
      <c r="J61" s="252"/>
      <c r="K61" s="253">
        <f>ROUND(E61*J61,2)</f>
        <v>0</v>
      </c>
      <c r="L61" s="253">
        <v>21</v>
      </c>
      <c r="M61" s="253">
        <f>G61*(1+L61/100)</f>
        <v>0</v>
      </c>
      <c r="N61" s="251">
        <v>3.5999999999999999E-3</v>
      </c>
      <c r="O61" s="251">
        <f>ROUND(E61*N61,2)</f>
        <v>0</v>
      </c>
      <c r="P61" s="251">
        <v>0</v>
      </c>
      <c r="Q61" s="251">
        <f>ROUND(E61*P61,2)</f>
        <v>0</v>
      </c>
      <c r="R61" s="253" t="s">
        <v>291</v>
      </c>
      <c r="S61" s="253" t="s">
        <v>136</v>
      </c>
      <c r="T61" s="254" t="s">
        <v>136</v>
      </c>
      <c r="U61" s="230">
        <v>0</v>
      </c>
      <c r="V61" s="230">
        <f>ROUND(E61*U61,2)</f>
        <v>0</v>
      </c>
      <c r="W61" s="230"/>
      <c r="X61" s="230" t="s">
        <v>292</v>
      </c>
      <c r="Y61" s="230" t="s">
        <v>138</v>
      </c>
      <c r="Z61" s="210"/>
      <c r="AA61" s="210"/>
      <c r="AB61" s="210"/>
      <c r="AC61" s="210"/>
      <c r="AD61" s="210"/>
      <c r="AE61" s="210"/>
      <c r="AF61" s="210"/>
      <c r="AG61" s="210" t="s">
        <v>293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48">
        <v>29</v>
      </c>
      <c r="B62" s="249" t="s">
        <v>570</v>
      </c>
      <c r="C62" s="258" t="s">
        <v>571</v>
      </c>
      <c r="D62" s="250" t="s">
        <v>333</v>
      </c>
      <c r="E62" s="251">
        <v>1.01</v>
      </c>
      <c r="F62" s="252"/>
      <c r="G62" s="253">
        <f>ROUND(E62*F62,2)</f>
        <v>0</v>
      </c>
      <c r="H62" s="252"/>
      <c r="I62" s="253">
        <f>ROUND(E62*H62,2)</f>
        <v>0</v>
      </c>
      <c r="J62" s="252"/>
      <c r="K62" s="253">
        <f>ROUND(E62*J62,2)</f>
        <v>0</v>
      </c>
      <c r="L62" s="253">
        <v>21</v>
      </c>
      <c r="M62" s="253">
        <f>G62*(1+L62/100)</f>
        <v>0</v>
      </c>
      <c r="N62" s="251">
        <v>2.8E-3</v>
      </c>
      <c r="O62" s="251">
        <f>ROUND(E62*N62,2)</f>
        <v>0</v>
      </c>
      <c r="P62" s="251">
        <v>0</v>
      </c>
      <c r="Q62" s="251">
        <f>ROUND(E62*P62,2)</f>
        <v>0</v>
      </c>
      <c r="R62" s="253" t="s">
        <v>291</v>
      </c>
      <c r="S62" s="253" t="s">
        <v>136</v>
      </c>
      <c r="T62" s="254" t="s">
        <v>136</v>
      </c>
      <c r="U62" s="230">
        <v>0</v>
      </c>
      <c r="V62" s="230">
        <f>ROUND(E62*U62,2)</f>
        <v>0</v>
      </c>
      <c r="W62" s="230"/>
      <c r="X62" s="230" t="s">
        <v>292</v>
      </c>
      <c r="Y62" s="230" t="s">
        <v>138</v>
      </c>
      <c r="Z62" s="210"/>
      <c r="AA62" s="210"/>
      <c r="AB62" s="210"/>
      <c r="AC62" s="210"/>
      <c r="AD62" s="210"/>
      <c r="AE62" s="210"/>
      <c r="AF62" s="210"/>
      <c r="AG62" s="210" t="s">
        <v>293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48">
        <v>30</v>
      </c>
      <c r="B63" s="249" t="s">
        <v>572</v>
      </c>
      <c r="C63" s="258" t="s">
        <v>573</v>
      </c>
      <c r="D63" s="250" t="s">
        <v>333</v>
      </c>
      <c r="E63" s="251">
        <v>1.01</v>
      </c>
      <c r="F63" s="252"/>
      <c r="G63" s="253">
        <f>ROUND(E63*F63,2)</f>
        <v>0</v>
      </c>
      <c r="H63" s="252"/>
      <c r="I63" s="253">
        <f>ROUND(E63*H63,2)</f>
        <v>0</v>
      </c>
      <c r="J63" s="252"/>
      <c r="K63" s="253">
        <f>ROUND(E63*J63,2)</f>
        <v>0</v>
      </c>
      <c r="L63" s="253">
        <v>21</v>
      </c>
      <c r="M63" s="253">
        <f>G63*(1+L63/100)</f>
        <v>0</v>
      </c>
      <c r="N63" s="251">
        <v>9.4000000000000004E-3</v>
      </c>
      <c r="O63" s="251">
        <f>ROUND(E63*N63,2)</f>
        <v>0.01</v>
      </c>
      <c r="P63" s="251">
        <v>0</v>
      </c>
      <c r="Q63" s="251">
        <f>ROUND(E63*P63,2)</f>
        <v>0</v>
      </c>
      <c r="R63" s="253" t="s">
        <v>291</v>
      </c>
      <c r="S63" s="253" t="s">
        <v>136</v>
      </c>
      <c r="T63" s="254" t="s">
        <v>136</v>
      </c>
      <c r="U63" s="230">
        <v>0</v>
      </c>
      <c r="V63" s="230">
        <f>ROUND(E63*U63,2)</f>
        <v>0</v>
      </c>
      <c r="W63" s="230"/>
      <c r="X63" s="230" t="s">
        <v>292</v>
      </c>
      <c r="Y63" s="230" t="s">
        <v>138</v>
      </c>
      <c r="Z63" s="210"/>
      <c r="AA63" s="210"/>
      <c r="AB63" s="210"/>
      <c r="AC63" s="210"/>
      <c r="AD63" s="210"/>
      <c r="AE63" s="210"/>
      <c r="AF63" s="210"/>
      <c r="AG63" s="210" t="s">
        <v>293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48">
        <v>31</v>
      </c>
      <c r="B64" s="249" t="s">
        <v>574</v>
      </c>
      <c r="C64" s="258" t="s">
        <v>575</v>
      </c>
      <c r="D64" s="250" t="s">
        <v>333</v>
      </c>
      <c r="E64" s="251">
        <v>1.01</v>
      </c>
      <c r="F64" s="252"/>
      <c r="G64" s="253">
        <f>ROUND(E64*F64,2)</f>
        <v>0</v>
      </c>
      <c r="H64" s="252"/>
      <c r="I64" s="253">
        <f>ROUND(E64*H64,2)</f>
        <v>0</v>
      </c>
      <c r="J64" s="252"/>
      <c r="K64" s="253">
        <f>ROUND(E64*J64,2)</f>
        <v>0</v>
      </c>
      <c r="L64" s="253">
        <v>21</v>
      </c>
      <c r="M64" s="253">
        <f>G64*(1+L64/100)</f>
        <v>0</v>
      </c>
      <c r="N64" s="251">
        <v>2.5000000000000001E-3</v>
      </c>
      <c r="O64" s="251">
        <f>ROUND(E64*N64,2)</f>
        <v>0</v>
      </c>
      <c r="P64" s="251">
        <v>0</v>
      </c>
      <c r="Q64" s="251">
        <f>ROUND(E64*P64,2)</f>
        <v>0</v>
      </c>
      <c r="R64" s="253" t="s">
        <v>291</v>
      </c>
      <c r="S64" s="253" t="s">
        <v>136</v>
      </c>
      <c r="T64" s="254" t="s">
        <v>136</v>
      </c>
      <c r="U64" s="230">
        <v>0</v>
      </c>
      <c r="V64" s="230">
        <f>ROUND(E64*U64,2)</f>
        <v>0</v>
      </c>
      <c r="W64" s="230"/>
      <c r="X64" s="230" t="s">
        <v>292</v>
      </c>
      <c r="Y64" s="230" t="s">
        <v>138</v>
      </c>
      <c r="Z64" s="210"/>
      <c r="AA64" s="210"/>
      <c r="AB64" s="210"/>
      <c r="AC64" s="210"/>
      <c r="AD64" s="210"/>
      <c r="AE64" s="210"/>
      <c r="AF64" s="210"/>
      <c r="AG64" s="210" t="s">
        <v>293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2.5" outlineLevel="1" x14ac:dyDescent="0.2">
      <c r="A65" s="248">
        <v>32</v>
      </c>
      <c r="B65" s="249" t="s">
        <v>576</v>
      </c>
      <c r="C65" s="258" t="s">
        <v>577</v>
      </c>
      <c r="D65" s="250" t="s">
        <v>333</v>
      </c>
      <c r="E65" s="251">
        <v>1.01</v>
      </c>
      <c r="F65" s="252"/>
      <c r="G65" s="253">
        <f>ROUND(E65*F65,2)</f>
        <v>0</v>
      </c>
      <c r="H65" s="252"/>
      <c r="I65" s="253">
        <f>ROUND(E65*H65,2)</f>
        <v>0</v>
      </c>
      <c r="J65" s="252"/>
      <c r="K65" s="253">
        <f>ROUND(E65*J65,2)</f>
        <v>0</v>
      </c>
      <c r="L65" s="253">
        <v>21</v>
      </c>
      <c r="M65" s="253">
        <f>G65*(1+L65/100)</f>
        <v>0</v>
      </c>
      <c r="N65" s="251">
        <v>3.3E-3</v>
      </c>
      <c r="O65" s="251">
        <f>ROUND(E65*N65,2)</f>
        <v>0</v>
      </c>
      <c r="P65" s="251">
        <v>0</v>
      </c>
      <c r="Q65" s="251">
        <f>ROUND(E65*P65,2)</f>
        <v>0</v>
      </c>
      <c r="R65" s="253" t="s">
        <v>291</v>
      </c>
      <c r="S65" s="253" t="s">
        <v>136</v>
      </c>
      <c r="T65" s="254" t="s">
        <v>136</v>
      </c>
      <c r="U65" s="230">
        <v>0</v>
      </c>
      <c r="V65" s="230">
        <f>ROUND(E65*U65,2)</f>
        <v>0</v>
      </c>
      <c r="W65" s="230"/>
      <c r="X65" s="230" t="s">
        <v>292</v>
      </c>
      <c r="Y65" s="230" t="s">
        <v>138</v>
      </c>
      <c r="Z65" s="210"/>
      <c r="AA65" s="210"/>
      <c r="AB65" s="210"/>
      <c r="AC65" s="210"/>
      <c r="AD65" s="210"/>
      <c r="AE65" s="210"/>
      <c r="AF65" s="210"/>
      <c r="AG65" s="210" t="s">
        <v>293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48">
        <v>33</v>
      </c>
      <c r="B66" s="249" t="s">
        <v>578</v>
      </c>
      <c r="C66" s="258" t="s">
        <v>579</v>
      </c>
      <c r="D66" s="250" t="s">
        <v>333</v>
      </c>
      <c r="E66" s="251">
        <v>1.01</v>
      </c>
      <c r="F66" s="252"/>
      <c r="G66" s="253">
        <f>ROUND(E66*F66,2)</f>
        <v>0</v>
      </c>
      <c r="H66" s="252"/>
      <c r="I66" s="253">
        <f>ROUND(E66*H66,2)</f>
        <v>0</v>
      </c>
      <c r="J66" s="252"/>
      <c r="K66" s="253">
        <f>ROUND(E66*J66,2)</f>
        <v>0</v>
      </c>
      <c r="L66" s="253">
        <v>21</v>
      </c>
      <c r="M66" s="253">
        <f>G66*(1+L66/100)</f>
        <v>0</v>
      </c>
      <c r="N66" s="251">
        <v>1.1999999999999999E-3</v>
      </c>
      <c r="O66" s="251">
        <f>ROUND(E66*N66,2)</f>
        <v>0</v>
      </c>
      <c r="P66" s="251">
        <v>0</v>
      </c>
      <c r="Q66" s="251">
        <f>ROUND(E66*P66,2)</f>
        <v>0</v>
      </c>
      <c r="R66" s="253" t="s">
        <v>291</v>
      </c>
      <c r="S66" s="253" t="s">
        <v>136</v>
      </c>
      <c r="T66" s="254" t="s">
        <v>136</v>
      </c>
      <c r="U66" s="230">
        <v>0</v>
      </c>
      <c r="V66" s="230">
        <f>ROUND(E66*U66,2)</f>
        <v>0</v>
      </c>
      <c r="W66" s="230"/>
      <c r="X66" s="230" t="s">
        <v>292</v>
      </c>
      <c r="Y66" s="230" t="s">
        <v>138</v>
      </c>
      <c r="Z66" s="210"/>
      <c r="AA66" s="210"/>
      <c r="AB66" s="210"/>
      <c r="AC66" s="210"/>
      <c r="AD66" s="210"/>
      <c r="AE66" s="210"/>
      <c r="AF66" s="210"/>
      <c r="AG66" s="210" t="s">
        <v>293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48">
        <v>34</v>
      </c>
      <c r="B67" s="249" t="s">
        <v>580</v>
      </c>
      <c r="C67" s="258" t="s">
        <v>581</v>
      </c>
      <c r="D67" s="250" t="s">
        <v>333</v>
      </c>
      <c r="E67" s="251">
        <v>1.01</v>
      </c>
      <c r="F67" s="252"/>
      <c r="G67" s="253">
        <f>ROUND(E67*F67,2)</f>
        <v>0</v>
      </c>
      <c r="H67" s="252"/>
      <c r="I67" s="253">
        <f>ROUND(E67*H67,2)</f>
        <v>0</v>
      </c>
      <c r="J67" s="252"/>
      <c r="K67" s="253">
        <f>ROUND(E67*J67,2)</f>
        <v>0</v>
      </c>
      <c r="L67" s="253">
        <v>21</v>
      </c>
      <c r="M67" s="253">
        <f>G67*(1+L67/100)</f>
        <v>0</v>
      </c>
      <c r="N67" s="251">
        <v>1.1999999999999999E-3</v>
      </c>
      <c r="O67" s="251">
        <f>ROUND(E67*N67,2)</f>
        <v>0</v>
      </c>
      <c r="P67" s="251">
        <v>0</v>
      </c>
      <c r="Q67" s="251">
        <f>ROUND(E67*P67,2)</f>
        <v>0</v>
      </c>
      <c r="R67" s="253" t="s">
        <v>291</v>
      </c>
      <c r="S67" s="253" t="s">
        <v>136</v>
      </c>
      <c r="T67" s="254" t="s">
        <v>136</v>
      </c>
      <c r="U67" s="230">
        <v>0</v>
      </c>
      <c r="V67" s="230">
        <f>ROUND(E67*U67,2)</f>
        <v>0</v>
      </c>
      <c r="W67" s="230"/>
      <c r="X67" s="230" t="s">
        <v>292</v>
      </c>
      <c r="Y67" s="230" t="s">
        <v>138</v>
      </c>
      <c r="Z67" s="210"/>
      <c r="AA67" s="210"/>
      <c r="AB67" s="210"/>
      <c r="AC67" s="210"/>
      <c r="AD67" s="210"/>
      <c r="AE67" s="210"/>
      <c r="AF67" s="210"/>
      <c r="AG67" s="210" t="s">
        <v>293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8">
        <v>35</v>
      </c>
      <c r="B68" s="249" t="s">
        <v>582</v>
      </c>
      <c r="C68" s="258" t="s">
        <v>583</v>
      </c>
      <c r="D68" s="250" t="s">
        <v>210</v>
      </c>
      <c r="E68" s="251">
        <v>1</v>
      </c>
      <c r="F68" s="252"/>
      <c r="G68" s="253">
        <f>ROUND(E68*F68,2)</f>
        <v>0</v>
      </c>
      <c r="H68" s="252"/>
      <c r="I68" s="253">
        <f>ROUND(E68*H68,2)</f>
        <v>0</v>
      </c>
      <c r="J68" s="252"/>
      <c r="K68" s="253">
        <f>ROUND(E68*J68,2)</f>
        <v>0</v>
      </c>
      <c r="L68" s="253">
        <v>21</v>
      </c>
      <c r="M68" s="253">
        <f>G68*(1+L68/100)</f>
        <v>0</v>
      </c>
      <c r="N68" s="251">
        <v>0</v>
      </c>
      <c r="O68" s="251">
        <f>ROUND(E68*N68,2)</f>
        <v>0</v>
      </c>
      <c r="P68" s="251">
        <v>0</v>
      </c>
      <c r="Q68" s="251">
        <f>ROUND(E68*P68,2)</f>
        <v>0</v>
      </c>
      <c r="R68" s="253"/>
      <c r="S68" s="253" t="s">
        <v>189</v>
      </c>
      <c r="T68" s="254" t="s">
        <v>190</v>
      </c>
      <c r="U68" s="230">
        <v>0</v>
      </c>
      <c r="V68" s="230">
        <f>ROUND(E68*U68,2)</f>
        <v>0</v>
      </c>
      <c r="W68" s="230"/>
      <c r="X68" s="230" t="s">
        <v>292</v>
      </c>
      <c r="Y68" s="230" t="s">
        <v>138</v>
      </c>
      <c r="Z68" s="210"/>
      <c r="AA68" s="210"/>
      <c r="AB68" s="210"/>
      <c r="AC68" s="210"/>
      <c r="AD68" s="210"/>
      <c r="AE68" s="210"/>
      <c r="AF68" s="210"/>
      <c r="AG68" s="210" t="s">
        <v>293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x14ac:dyDescent="0.2">
      <c r="A69" s="234" t="s">
        <v>131</v>
      </c>
      <c r="B69" s="235" t="s">
        <v>91</v>
      </c>
      <c r="C69" s="255" t="s">
        <v>92</v>
      </c>
      <c r="D69" s="236"/>
      <c r="E69" s="237"/>
      <c r="F69" s="238"/>
      <c r="G69" s="238">
        <f>SUMIF(AG70:AG74,"&lt;&gt;NOR",G70:G74)</f>
        <v>0</v>
      </c>
      <c r="H69" s="238"/>
      <c r="I69" s="238">
        <f>SUM(I70:I74)</f>
        <v>0</v>
      </c>
      <c r="J69" s="238"/>
      <c r="K69" s="238">
        <f>SUM(K70:K74)</f>
        <v>0</v>
      </c>
      <c r="L69" s="238"/>
      <c r="M69" s="238">
        <f>SUM(M70:M74)</f>
        <v>0</v>
      </c>
      <c r="N69" s="237"/>
      <c r="O69" s="237">
        <f>SUM(O70:O74)</f>
        <v>0</v>
      </c>
      <c r="P69" s="237"/>
      <c r="Q69" s="237">
        <f>SUM(Q70:Q74)</f>
        <v>0</v>
      </c>
      <c r="R69" s="238"/>
      <c r="S69" s="238"/>
      <c r="T69" s="239"/>
      <c r="U69" s="233"/>
      <c r="V69" s="233">
        <f>SUM(V70:V74)</f>
        <v>1.89</v>
      </c>
      <c r="W69" s="233"/>
      <c r="X69" s="233"/>
      <c r="Y69" s="233"/>
      <c r="AG69" t="s">
        <v>132</v>
      </c>
    </row>
    <row r="70" spans="1:60" outlineLevel="1" x14ac:dyDescent="0.2">
      <c r="A70" s="241">
        <v>36</v>
      </c>
      <c r="B70" s="242" t="s">
        <v>504</v>
      </c>
      <c r="C70" s="256" t="s">
        <v>505</v>
      </c>
      <c r="D70" s="243" t="s">
        <v>194</v>
      </c>
      <c r="E70" s="244">
        <v>8.9424399999999995</v>
      </c>
      <c r="F70" s="245"/>
      <c r="G70" s="246">
        <f>ROUND(E70*F70,2)</f>
        <v>0</v>
      </c>
      <c r="H70" s="245"/>
      <c r="I70" s="246">
        <f>ROUND(E70*H70,2)</f>
        <v>0</v>
      </c>
      <c r="J70" s="245"/>
      <c r="K70" s="246">
        <f>ROUND(E70*J70,2)</f>
        <v>0</v>
      </c>
      <c r="L70" s="246">
        <v>21</v>
      </c>
      <c r="M70" s="246">
        <f>G70*(1+L70/100)</f>
        <v>0</v>
      </c>
      <c r="N70" s="244">
        <v>0</v>
      </c>
      <c r="O70" s="244">
        <f>ROUND(E70*N70,2)</f>
        <v>0</v>
      </c>
      <c r="P70" s="244">
        <v>0</v>
      </c>
      <c r="Q70" s="244">
        <f>ROUND(E70*P70,2)</f>
        <v>0</v>
      </c>
      <c r="R70" s="246"/>
      <c r="S70" s="246" t="s">
        <v>136</v>
      </c>
      <c r="T70" s="247" t="s">
        <v>136</v>
      </c>
      <c r="U70" s="230">
        <v>0.21149999999999999</v>
      </c>
      <c r="V70" s="230">
        <f>ROUND(E70*U70,2)</f>
        <v>1.89</v>
      </c>
      <c r="W70" s="230"/>
      <c r="X70" s="230" t="s">
        <v>195</v>
      </c>
      <c r="Y70" s="230" t="s">
        <v>138</v>
      </c>
      <c r="Z70" s="210"/>
      <c r="AA70" s="210"/>
      <c r="AB70" s="210"/>
      <c r="AC70" s="210"/>
      <c r="AD70" s="210"/>
      <c r="AE70" s="210"/>
      <c r="AF70" s="210"/>
      <c r="AG70" s="210" t="s">
        <v>506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27"/>
      <c r="B71" s="228"/>
      <c r="C71" s="269" t="s">
        <v>507</v>
      </c>
      <c r="D71" s="267"/>
      <c r="E71" s="267"/>
      <c r="F71" s="267"/>
      <c r="G71" s="267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212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57" t="s">
        <v>197</v>
      </c>
      <c r="D72" s="231"/>
      <c r="E72" s="232"/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141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22.5" outlineLevel="3" x14ac:dyDescent="0.2">
      <c r="A73" s="227"/>
      <c r="B73" s="228"/>
      <c r="C73" s="257" t="s">
        <v>584</v>
      </c>
      <c r="D73" s="231"/>
      <c r="E73" s="232"/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141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27"/>
      <c r="B74" s="228"/>
      <c r="C74" s="257" t="s">
        <v>585</v>
      </c>
      <c r="D74" s="231"/>
      <c r="E74" s="232">
        <v>8.9424399999999995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141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x14ac:dyDescent="0.2">
      <c r="A75" s="234" t="s">
        <v>131</v>
      </c>
      <c r="B75" s="235" t="s">
        <v>93</v>
      </c>
      <c r="C75" s="255" t="s">
        <v>94</v>
      </c>
      <c r="D75" s="236"/>
      <c r="E75" s="237"/>
      <c r="F75" s="238"/>
      <c r="G75" s="238">
        <f>SUMIF(AG76:AG76,"&lt;&gt;NOR",G76:G76)</f>
        <v>0</v>
      </c>
      <c r="H75" s="238"/>
      <c r="I75" s="238">
        <f>SUM(I76:I76)</f>
        <v>0</v>
      </c>
      <c r="J75" s="238"/>
      <c r="K75" s="238">
        <f>SUM(K76:K76)</f>
        <v>0</v>
      </c>
      <c r="L75" s="238"/>
      <c r="M75" s="238">
        <f>SUM(M76:M76)</f>
        <v>0</v>
      </c>
      <c r="N75" s="237"/>
      <c r="O75" s="237">
        <f>SUM(O76:O76)</f>
        <v>0</v>
      </c>
      <c r="P75" s="237"/>
      <c r="Q75" s="237">
        <f>SUM(Q76:Q76)</f>
        <v>0</v>
      </c>
      <c r="R75" s="238"/>
      <c r="S75" s="238"/>
      <c r="T75" s="239"/>
      <c r="U75" s="233"/>
      <c r="V75" s="233">
        <f>SUM(V76:V76)</f>
        <v>0.81</v>
      </c>
      <c r="W75" s="233"/>
      <c r="X75" s="233"/>
      <c r="Y75" s="233"/>
      <c r="AG75" t="s">
        <v>132</v>
      </c>
    </row>
    <row r="76" spans="1:60" outlineLevel="1" x14ac:dyDescent="0.2">
      <c r="A76" s="248">
        <v>37</v>
      </c>
      <c r="B76" s="249" t="s">
        <v>586</v>
      </c>
      <c r="C76" s="258" t="s">
        <v>587</v>
      </c>
      <c r="D76" s="250" t="s">
        <v>333</v>
      </c>
      <c r="E76" s="251">
        <v>3</v>
      </c>
      <c r="F76" s="252"/>
      <c r="G76" s="253">
        <f>ROUND(E76*F76,2)</f>
        <v>0</v>
      </c>
      <c r="H76" s="252"/>
      <c r="I76" s="253">
        <f>ROUND(E76*H76,2)</f>
        <v>0</v>
      </c>
      <c r="J76" s="252"/>
      <c r="K76" s="253">
        <f>ROUND(E76*J76,2)</f>
        <v>0</v>
      </c>
      <c r="L76" s="253">
        <v>21</v>
      </c>
      <c r="M76" s="253">
        <f>G76*(1+L76/100)</f>
        <v>0</v>
      </c>
      <c r="N76" s="251">
        <v>6.8000000000000005E-4</v>
      </c>
      <c r="O76" s="251">
        <f>ROUND(E76*N76,2)</f>
        <v>0</v>
      </c>
      <c r="P76" s="251">
        <v>0</v>
      </c>
      <c r="Q76" s="251">
        <f>ROUND(E76*P76,2)</f>
        <v>0</v>
      </c>
      <c r="R76" s="253"/>
      <c r="S76" s="253" t="s">
        <v>189</v>
      </c>
      <c r="T76" s="254" t="s">
        <v>190</v>
      </c>
      <c r="U76" s="230">
        <v>0.26900000000000002</v>
      </c>
      <c r="V76" s="230">
        <f>ROUND(E76*U76,2)</f>
        <v>0.81</v>
      </c>
      <c r="W76" s="230"/>
      <c r="X76" s="230" t="s">
        <v>137</v>
      </c>
      <c r="Y76" s="230" t="s">
        <v>138</v>
      </c>
      <c r="Z76" s="210"/>
      <c r="AA76" s="210"/>
      <c r="AB76" s="210"/>
      <c r="AC76" s="210"/>
      <c r="AD76" s="210"/>
      <c r="AE76" s="210"/>
      <c r="AF76" s="210"/>
      <c r="AG76" s="210" t="s">
        <v>139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x14ac:dyDescent="0.2">
      <c r="A77" s="234" t="s">
        <v>131</v>
      </c>
      <c r="B77" s="235" t="s">
        <v>99</v>
      </c>
      <c r="C77" s="255" t="s">
        <v>100</v>
      </c>
      <c r="D77" s="236"/>
      <c r="E77" s="237"/>
      <c r="F77" s="238"/>
      <c r="G77" s="238">
        <f>SUMIF(AG78:AG83,"&lt;&gt;NOR",G78:G83)</f>
        <v>0</v>
      </c>
      <c r="H77" s="238"/>
      <c r="I77" s="238">
        <f>SUM(I78:I83)</f>
        <v>0</v>
      </c>
      <c r="J77" s="238"/>
      <c r="K77" s="238">
        <f>SUM(K78:K83)</f>
        <v>0</v>
      </c>
      <c r="L77" s="238"/>
      <c r="M77" s="238">
        <f>SUM(M78:M83)</f>
        <v>0</v>
      </c>
      <c r="N77" s="237"/>
      <c r="O77" s="237">
        <f>SUM(O78:O83)</f>
        <v>0.21000000000000002</v>
      </c>
      <c r="P77" s="237"/>
      <c r="Q77" s="237">
        <f>SUM(Q78:Q83)</f>
        <v>0</v>
      </c>
      <c r="R77" s="238"/>
      <c r="S77" s="238"/>
      <c r="T77" s="239"/>
      <c r="U77" s="233"/>
      <c r="V77" s="233">
        <f>SUM(V78:V83)</f>
        <v>4.24</v>
      </c>
      <c r="W77" s="233"/>
      <c r="X77" s="233"/>
      <c r="Y77" s="233"/>
      <c r="AG77" t="s">
        <v>132</v>
      </c>
    </row>
    <row r="78" spans="1:60" outlineLevel="1" x14ac:dyDescent="0.2">
      <c r="A78" s="248">
        <v>38</v>
      </c>
      <c r="B78" s="249" t="s">
        <v>588</v>
      </c>
      <c r="C78" s="258" t="s">
        <v>589</v>
      </c>
      <c r="D78" s="250" t="s">
        <v>317</v>
      </c>
      <c r="E78" s="251">
        <v>7.5</v>
      </c>
      <c r="F78" s="252"/>
      <c r="G78" s="253">
        <f>ROUND(E78*F78,2)</f>
        <v>0</v>
      </c>
      <c r="H78" s="252"/>
      <c r="I78" s="253">
        <f>ROUND(E78*H78,2)</f>
        <v>0</v>
      </c>
      <c r="J78" s="252"/>
      <c r="K78" s="253">
        <f>ROUND(E78*J78,2)</f>
        <v>0</v>
      </c>
      <c r="L78" s="253">
        <v>21</v>
      </c>
      <c r="M78" s="253">
        <f>G78*(1+L78/100)</f>
        <v>0</v>
      </c>
      <c r="N78" s="251">
        <v>2.6169999999999999E-2</v>
      </c>
      <c r="O78" s="251">
        <f>ROUND(E78*N78,2)</f>
        <v>0.2</v>
      </c>
      <c r="P78" s="251">
        <v>0</v>
      </c>
      <c r="Q78" s="251">
        <f>ROUND(E78*P78,2)</f>
        <v>0</v>
      </c>
      <c r="R78" s="253"/>
      <c r="S78" s="253" t="s">
        <v>136</v>
      </c>
      <c r="T78" s="254" t="s">
        <v>190</v>
      </c>
      <c r="U78" s="230">
        <v>0.46100000000000002</v>
      </c>
      <c r="V78" s="230">
        <f>ROUND(E78*U78,2)</f>
        <v>3.46</v>
      </c>
      <c r="W78" s="230"/>
      <c r="X78" s="230" t="s">
        <v>137</v>
      </c>
      <c r="Y78" s="230" t="s">
        <v>138</v>
      </c>
      <c r="Z78" s="210"/>
      <c r="AA78" s="210"/>
      <c r="AB78" s="210"/>
      <c r="AC78" s="210"/>
      <c r="AD78" s="210"/>
      <c r="AE78" s="210"/>
      <c r="AF78" s="210"/>
      <c r="AG78" s="210" t="s">
        <v>271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48">
        <v>39</v>
      </c>
      <c r="B79" s="249" t="s">
        <v>590</v>
      </c>
      <c r="C79" s="258" t="s">
        <v>591</v>
      </c>
      <c r="D79" s="250" t="s">
        <v>333</v>
      </c>
      <c r="E79" s="251">
        <v>6</v>
      </c>
      <c r="F79" s="252"/>
      <c r="G79" s="253">
        <f>ROUND(E79*F79,2)</f>
        <v>0</v>
      </c>
      <c r="H79" s="252"/>
      <c r="I79" s="253">
        <f>ROUND(E79*H79,2)</f>
        <v>0</v>
      </c>
      <c r="J79" s="252"/>
      <c r="K79" s="253">
        <f>ROUND(E79*J79,2)</f>
        <v>0</v>
      </c>
      <c r="L79" s="253">
        <v>21</v>
      </c>
      <c r="M79" s="253">
        <f>G79*(1+L79/100)</f>
        <v>0</v>
      </c>
      <c r="N79" s="251">
        <v>0</v>
      </c>
      <c r="O79" s="251">
        <f>ROUND(E79*N79,2)</f>
        <v>0</v>
      </c>
      <c r="P79" s="251">
        <v>0</v>
      </c>
      <c r="Q79" s="251">
        <f>ROUND(E79*P79,2)</f>
        <v>0</v>
      </c>
      <c r="R79" s="253"/>
      <c r="S79" s="253" t="s">
        <v>136</v>
      </c>
      <c r="T79" s="254" t="s">
        <v>136</v>
      </c>
      <c r="U79" s="230">
        <v>0.13</v>
      </c>
      <c r="V79" s="230">
        <f>ROUND(E79*U79,2)</f>
        <v>0.78</v>
      </c>
      <c r="W79" s="230"/>
      <c r="X79" s="230" t="s">
        <v>137</v>
      </c>
      <c r="Y79" s="230" t="s">
        <v>138</v>
      </c>
      <c r="Z79" s="210"/>
      <c r="AA79" s="210"/>
      <c r="AB79" s="210"/>
      <c r="AC79" s="210"/>
      <c r="AD79" s="210"/>
      <c r="AE79" s="210"/>
      <c r="AF79" s="210"/>
      <c r="AG79" s="210" t="s">
        <v>271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48">
        <v>40</v>
      </c>
      <c r="B80" s="249" t="s">
        <v>592</v>
      </c>
      <c r="C80" s="258" t="s">
        <v>593</v>
      </c>
      <c r="D80" s="250" t="s">
        <v>333</v>
      </c>
      <c r="E80" s="251">
        <v>6.06</v>
      </c>
      <c r="F80" s="252"/>
      <c r="G80" s="253">
        <f>ROUND(E80*F80,2)</f>
        <v>0</v>
      </c>
      <c r="H80" s="252"/>
      <c r="I80" s="253">
        <f>ROUND(E80*H80,2)</f>
        <v>0</v>
      </c>
      <c r="J80" s="252"/>
      <c r="K80" s="253">
        <f>ROUND(E80*J80,2)</f>
        <v>0</v>
      </c>
      <c r="L80" s="253">
        <v>21</v>
      </c>
      <c r="M80" s="253">
        <f>G80*(1+L80/100)</f>
        <v>0</v>
      </c>
      <c r="N80" s="251">
        <v>5.0000000000000001E-4</v>
      </c>
      <c r="O80" s="251">
        <f>ROUND(E80*N80,2)</f>
        <v>0</v>
      </c>
      <c r="P80" s="251">
        <v>0</v>
      </c>
      <c r="Q80" s="251">
        <f>ROUND(E80*P80,2)</f>
        <v>0</v>
      </c>
      <c r="R80" s="253" t="s">
        <v>291</v>
      </c>
      <c r="S80" s="253" t="s">
        <v>136</v>
      </c>
      <c r="T80" s="254" t="s">
        <v>136</v>
      </c>
      <c r="U80" s="230">
        <v>0</v>
      </c>
      <c r="V80" s="230">
        <f>ROUND(E80*U80,2)</f>
        <v>0</v>
      </c>
      <c r="W80" s="230"/>
      <c r="X80" s="230" t="s">
        <v>292</v>
      </c>
      <c r="Y80" s="230" t="s">
        <v>138</v>
      </c>
      <c r="Z80" s="210"/>
      <c r="AA80" s="210"/>
      <c r="AB80" s="210"/>
      <c r="AC80" s="210"/>
      <c r="AD80" s="210"/>
      <c r="AE80" s="210"/>
      <c r="AF80" s="210"/>
      <c r="AG80" s="210" t="s">
        <v>293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41">
        <v>41</v>
      </c>
      <c r="B81" s="242" t="s">
        <v>594</v>
      </c>
      <c r="C81" s="256" t="s">
        <v>595</v>
      </c>
      <c r="D81" s="243" t="s">
        <v>317</v>
      </c>
      <c r="E81" s="244">
        <v>7.875</v>
      </c>
      <c r="F81" s="245"/>
      <c r="G81" s="246">
        <f>ROUND(E81*F81,2)</f>
        <v>0</v>
      </c>
      <c r="H81" s="245"/>
      <c r="I81" s="246">
        <f>ROUND(E81*H81,2)</f>
        <v>0</v>
      </c>
      <c r="J81" s="245"/>
      <c r="K81" s="246">
        <f>ROUND(E81*J81,2)</f>
        <v>0</v>
      </c>
      <c r="L81" s="246">
        <v>21</v>
      </c>
      <c r="M81" s="246">
        <f>G81*(1+L81/100)</f>
        <v>0</v>
      </c>
      <c r="N81" s="244">
        <v>1.3799999999999999E-3</v>
      </c>
      <c r="O81" s="244">
        <f>ROUND(E81*N81,2)</f>
        <v>0.01</v>
      </c>
      <c r="P81" s="244">
        <v>0</v>
      </c>
      <c r="Q81" s="244">
        <f>ROUND(E81*P81,2)</f>
        <v>0</v>
      </c>
      <c r="R81" s="246" t="s">
        <v>291</v>
      </c>
      <c r="S81" s="246" t="s">
        <v>136</v>
      </c>
      <c r="T81" s="247" t="s">
        <v>136</v>
      </c>
      <c r="U81" s="230">
        <v>0</v>
      </c>
      <c r="V81" s="230">
        <f>ROUND(E81*U81,2)</f>
        <v>0</v>
      </c>
      <c r="W81" s="230"/>
      <c r="X81" s="230" t="s">
        <v>292</v>
      </c>
      <c r="Y81" s="230" t="s">
        <v>138</v>
      </c>
      <c r="Z81" s="210"/>
      <c r="AA81" s="210"/>
      <c r="AB81" s="210"/>
      <c r="AC81" s="210"/>
      <c r="AD81" s="210"/>
      <c r="AE81" s="210"/>
      <c r="AF81" s="210"/>
      <c r="AG81" s="210" t="s">
        <v>293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27"/>
      <c r="B82" s="228"/>
      <c r="C82" s="257" t="s">
        <v>596</v>
      </c>
      <c r="D82" s="231"/>
      <c r="E82" s="232">
        <v>7.5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141</v>
      </c>
      <c r="AH82" s="210">
        <v>5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">
      <c r="A83" s="227"/>
      <c r="B83" s="228"/>
      <c r="C83" s="273" t="s">
        <v>324</v>
      </c>
      <c r="D83" s="271"/>
      <c r="E83" s="272">
        <v>0.375</v>
      </c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141</v>
      </c>
      <c r="AH83" s="210">
        <v>4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x14ac:dyDescent="0.2">
      <c r="A84" s="234" t="s">
        <v>131</v>
      </c>
      <c r="B84" s="235" t="s">
        <v>101</v>
      </c>
      <c r="C84" s="255" t="s">
        <v>102</v>
      </c>
      <c r="D84" s="236"/>
      <c r="E84" s="237"/>
      <c r="F84" s="238"/>
      <c r="G84" s="238">
        <f>SUMIF(AG85:AG86,"&lt;&gt;NOR",G85:G86)</f>
        <v>0</v>
      </c>
      <c r="H84" s="238"/>
      <c r="I84" s="238">
        <f>SUM(I85:I86)</f>
        <v>0</v>
      </c>
      <c r="J84" s="238"/>
      <c r="K84" s="238">
        <f>SUM(K85:K86)</f>
        <v>0</v>
      </c>
      <c r="L84" s="238"/>
      <c r="M84" s="238">
        <f>SUM(M85:M86)</f>
        <v>0</v>
      </c>
      <c r="N84" s="237"/>
      <c r="O84" s="237">
        <f>SUM(O85:O86)</f>
        <v>0</v>
      </c>
      <c r="P84" s="237"/>
      <c r="Q84" s="237">
        <f>SUM(Q85:Q86)</f>
        <v>0</v>
      </c>
      <c r="R84" s="238"/>
      <c r="S84" s="238"/>
      <c r="T84" s="239"/>
      <c r="U84" s="233"/>
      <c r="V84" s="233">
        <f>SUM(V85:V86)</f>
        <v>3.58</v>
      </c>
      <c r="W84" s="233"/>
      <c r="X84" s="233"/>
      <c r="Y84" s="233"/>
      <c r="AG84" t="s">
        <v>132</v>
      </c>
    </row>
    <row r="85" spans="1:60" outlineLevel="1" x14ac:dyDescent="0.2">
      <c r="A85" s="248">
        <v>42</v>
      </c>
      <c r="B85" s="249" t="s">
        <v>394</v>
      </c>
      <c r="C85" s="258" t="s">
        <v>395</v>
      </c>
      <c r="D85" s="250" t="s">
        <v>135</v>
      </c>
      <c r="E85" s="251">
        <v>20</v>
      </c>
      <c r="F85" s="252"/>
      <c r="G85" s="253">
        <f>ROUND(E85*F85,2)</f>
        <v>0</v>
      </c>
      <c r="H85" s="252"/>
      <c r="I85" s="253">
        <f>ROUND(E85*H85,2)</f>
        <v>0</v>
      </c>
      <c r="J85" s="252"/>
      <c r="K85" s="253">
        <f>ROUND(E85*J85,2)</f>
        <v>0</v>
      </c>
      <c r="L85" s="253">
        <v>21</v>
      </c>
      <c r="M85" s="253">
        <f>G85*(1+L85/100)</f>
        <v>0</v>
      </c>
      <c r="N85" s="251">
        <v>2.0000000000000002E-5</v>
      </c>
      <c r="O85" s="251">
        <f>ROUND(E85*N85,2)</f>
        <v>0</v>
      </c>
      <c r="P85" s="251">
        <v>0</v>
      </c>
      <c r="Q85" s="251">
        <f>ROUND(E85*P85,2)</f>
        <v>0</v>
      </c>
      <c r="R85" s="253"/>
      <c r="S85" s="253" t="s">
        <v>136</v>
      </c>
      <c r="T85" s="254" t="s">
        <v>136</v>
      </c>
      <c r="U85" s="230">
        <v>0.05</v>
      </c>
      <c r="V85" s="230">
        <f>ROUND(E85*U85,2)</f>
        <v>1</v>
      </c>
      <c r="W85" s="230"/>
      <c r="X85" s="230" t="s">
        <v>137</v>
      </c>
      <c r="Y85" s="230" t="s">
        <v>138</v>
      </c>
      <c r="Z85" s="210"/>
      <c r="AA85" s="210"/>
      <c r="AB85" s="210"/>
      <c r="AC85" s="210"/>
      <c r="AD85" s="210"/>
      <c r="AE85" s="210"/>
      <c r="AF85" s="210"/>
      <c r="AG85" s="210" t="s">
        <v>139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ht="22.5" outlineLevel="1" x14ac:dyDescent="0.2">
      <c r="A86" s="248">
        <v>43</v>
      </c>
      <c r="B86" s="249" t="s">
        <v>396</v>
      </c>
      <c r="C86" s="258" t="s">
        <v>397</v>
      </c>
      <c r="D86" s="250" t="s">
        <v>135</v>
      </c>
      <c r="E86" s="251">
        <v>20</v>
      </c>
      <c r="F86" s="252"/>
      <c r="G86" s="253">
        <f>ROUND(E86*F86,2)</f>
        <v>0</v>
      </c>
      <c r="H86" s="252"/>
      <c r="I86" s="253">
        <f>ROUND(E86*H86,2)</f>
        <v>0</v>
      </c>
      <c r="J86" s="252"/>
      <c r="K86" s="253">
        <f>ROUND(E86*J86,2)</f>
        <v>0</v>
      </c>
      <c r="L86" s="253">
        <v>21</v>
      </c>
      <c r="M86" s="253">
        <f>G86*(1+L86/100)</f>
        <v>0</v>
      </c>
      <c r="N86" s="251">
        <v>0</v>
      </c>
      <c r="O86" s="251">
        <f>ROUND(E86*N86,2)</f>
        <v>0</v>
      </c>
      <c r="P86" s="251">
        <v>0</v>
      </c>
      <c r="Q86" s="251">
        <f>ROUND(E86*P86,2)</f>
        <v>0</v>
      </c>
      <c r="R86" s="253"/>
      <c r="S86" s="253" t="s">
        <v>136</v>
      </c>
      <c r="T86" s="254" t="s">
        <v>136</v>
      </c>
      <c r="U86" s="230">
        <v>0.129</v>
      </c>
      <c r="V86" s="230">
        <f>ROUND(E86*U86,2)</f>
        <v>2.58</v>
      </c>
      <c r="W86" s="230"/>
      <c r="X86" s="230" t="s">
        <v>137</v>
      </c>
      <c r="Y86" s="230" t="s">
        <v>138</v>
      </c>
      <c r="Z86" s="210"/>
      <c r="AA86" s="210"/>
      <c r="AB86" s="210"/>
      <c r="AC86" s="210"/>
      <c r="AD86" s="210"/>
      <c r="AE86" s="210"/>
      <c r="AF86" s="210"/>
      <c r="AG86" s="210" t="s">
        <v>139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x14ac:dyDescent="0.2">
      <c r="A87" s="234" t="s">
        <v>131</v>
      </c>
      <c r="B87" s="235" t="s">
        <v>103</v>
      </c>
      <c r="C87" s="255" t="s">
        <v>29</v>
      </c>
      <c r="D87" s="236"/>
      <c r="E87" s="237"/>
      <c r="F87" s="238"/>
      <c r="G87" s="238">
        <f>SUMIF(AG88:AG91,"&lt;&gt;NOR",G88:G91)</f>
        <v>0</v>
      </c>
      <c r="H87" s="238"/>
      <c r="I87" s="238">
        <f>SUM(I88:I91)</f>
        <v>0</v>
      </c>
      <c r="J87" s="238"/>
      <c r="K87" s="238">
        <f>SUM(K88:K91)</f>
        <v>0</v>
      </c>
      <c r="L87" s="238"/>
      <c r="M87" s="238">
        <f>SUM(M88:M91)</f>
        <v>0</v>
      </c>
      <c r="N87" s="237"/>
      <c r="O87" s="237">
        <f>SUM(O88:O91)</f>
        <v>0</v>
      </c>
      <c r="P87" s="237"/>
      <c r="Q87" s="237">
        <f>SUM(Q88:Q91)</f>
        <v>0</v>
      </c>
      <c r="R87" s="238"/>
      <c r="S87" s="238"/>
      <c r="T87" s="239"/>
      <c r="U87" s="233"/>
      <c r="V87" s="233">
        <f>SUM(V88:V91)</f>
        <v>0</v>
      </c>
      <c r="W87" s="233"/>
      <c r="X87" s="233"/>
      <c r="Y87" s="233"/>
      <c r="AG87" t="s">
        <v>132</v>
      </c>
    </row>
    <row r="88" spans="1:60" outlineLevel="1" x14ac:dyDescent="0.2">
      <c r="A88" s="241">
        <v>44</v>
      </c>
      <c r="B88" s="242" t="s">
        <v>225</v>
      </c>
      <c r="C88" s="256" t="s">
        <v>226</v>
      </c>
      <c r="D88" s="243" t="s">
        <v>217</v>
      </c>
      <c r="E88" s="244">
        <v>1</v>
      </c>
      <c r="F88" s="245"/>
      <c r="G88" s="246">
        <f>ROUND(E88*F88,2)</f>
        <v>0</v>
      </c>
      <c r="H88" s="245"/>
      <c r="I88" s="246">
        <f>ROUND(E88*H88,2)</f>
        <v>0</v>
      </c>
      <c r="J88" s="245"/>
      <c r="K88" s="246">
        <f>ROUND(E88*J88,2)</f>
        <v>0</v>
      </c>
      <c r="L88" s="246">
        <v>21</v>
      </c>
      <c r="M88" s="246">
        <f>G88*(1+L88/100)</f>
        <v>0</v>
      </c>
      <c r="N88" s="244">
        <v>0</v>
      </c>
      <c r="O88" s="244">
        <f>ROUND(E88*N88,2)</f>
        <v>0</v>
      </c>
      <c r="P88" s="244">
        <v>0</v>
      </c>
      <c r="Q88" s="244">
        <f>ROUND(E88*P88,2)</f>
        <v>0</v>
      </c>
      <c r="R88" s="246"/>
      <c r="S88" s="246" t="s">
        <v>136</v>
      </c>
      <c r="T88" s="247" t="s">
        <v>190</v>
      </c>
      <c r="U88" s="230">
        <v>0</v>
      </c>
      <c r="V88" s="230">
        <f>ROUND(E88*U88,2)</f>
        <v>0</v>
      </c>
      <c r="W88" s="230"/>
      <c r="X88" s="230" t="s">
        <v>64</v>
      </c>
      <c r="Y88" s="230" t="s">
        <v>138</v>
      </c>
      <c r="Z88" s="210"/>
      <c r="AA88" s="210"/>
      <c r="AB88" s="210"/>
      <c r="AC88" s="210"/>
      <c r="AD88" s="210"/>
      <c r="AE88" s="210"/>
      <c r="AF88" s="210"/>
      <c r="AG88" s="210" t="s">
        <v>218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ht="22.5" outlineLevel="2" x14ac:dyDescent="0.2">
      <c r="A89" s="227"/>
      <c r="B89" s="228"/>
      <c r="C89" s="269" t="s">
        <v>227</v>
      </c>
      <c r="D89" s="267"/>
      <c r="E89" s="267"/>
      <c r="F89" s="267"/>
      <c r="G89" s="267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212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66" t="str">
        <f>C89</f>
        <v>Zaměření a vytýčení stávajících inženýrských sítí v místě stavby z hlediska jejich ochrany při provádění stavby.</v>
      </c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41">
        <v>45</v>
      </c>
      <c r="B90" s="242" t="s">
        <v>234</v>
      </c>
      <c r="C90" s="256" t="s">
        <v>510</v>
      </c>
      <c r="D90" s="243" t="s">
        <v>217</v>
      </c>
      <c r="E90" s="244">
        <v>1</v>
      </c>
      <c r="F90" s="245"/>
      <c r="G90" s="246">
        <f>ROUND(E90*F90,2)</f>
        <v>0</v>
      </c>
      <c r="H90" s="245"/>
      <c r="I90" s="246">
        <f>ROUND(E90*H90,2)</f>
        <v>0</v>
      </c>
      <c r="J90" s="245"/>
      <c r="K90" s="246">
        <f>ROUND(E90*J90,2)</f>
        <v>0</v>
      </c>
      <c r="L90" s="246">
        <v>21</v>
      </c>
      <c r="M90" s="246">
        <f>G90*(1+L90/100)</f>
        <v>0</v>
      </c>
      <c r="N90" s="244">
        <v>0</v>
      </c>
      <c r="O90" s="244">
        <f>ROUND(E90*N90,2)</f>
        <v>0</v>
      </c>
      <c r="P90" s="244">
        <v>0</v>
      </c>
      <c r="Q90" s="244">
        <f>ROUND(E90*P90,2)</f>
        <v>0</v>
      </c>
      <c r="R90" s="246"/>
      <c r="S90" s="246" t="s">
        <v>136</v>
      </c>
      <c r="T90" s="247" t="s">
        <v>190</v>
      </c>
      <c r="U90" s="230">
        <v>0</v>
      </c>
      <c r="V90" s="230">
        <f>ROUND(E90*U90,2)</f>
        <v>0</v>
      </c>
      <c r="W90" s="230"/>
      <c r="X90" s="230" t="s">
        <v>64</v>
      </c>
      <c r="Y90" s="230" t="s">
        <v>138</v>
      </c>
      <c r="Z90" s="210"/>
      <c r="AA90" s="210"/>
      <c r="AB90" s="210"/>
      <c r="AC90" s="210"/>
      <c r="AD90" s="210"/>
      <c r="AE90" s="210"/>
      <c r="AF90" s="210"/>
      <c r="AG90" s="210" t="s">
        <v>218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ht="22.5" outlineLevel="2" x14ac:dyDescent="0.2">
      <c r="A91" s="227"/>
      <c r="B91" s="228"/>
      <c r="C91" s="269" t="s">
        <v>511</v>
      </c>
      <c r="D91" s="267"/>
      <c r="E91" s="267"/>
      <c r="F91" s="267"/>
      <c r="G91" s="267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212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66" t="str">
        <f>C91</f>
        <v>Náklady na provedení skutečného zaměření stavby v rozsahu nezbytném pro zápis změny do katastru nemovitostí.</v>
      </c>
      <c r="BB91" s="210"/>
      <c r="BC91" s="210"/>
      <c r="BD91" s="210"/>
      <c r="BE91" s="210"/>
      <c r="BF91" s="210"/>
      <c r="BG91" s="210"/>
      <c r="BH91" s="210"/>
    </row>
    <row r="92" spans="1:60" x14ac:dyDescent="0.2">
      <c r="A92" s="3"/>
      <c r="B92" s="4"/>
      <c r="C92" s="259"/>
      <c r="D92" s="6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AE92">
        <v>12</v>
      </c>
      <c r="AF92">
        <v>21</v>
      </c>
      <c r="AG92" t="s">
        <v>117</v>
      </c>
    </row>
    <row r="93" spans="1:60" x14ac:dyDescent="0.2">
      <c r="A93" s="213"/>
      <c r="B93" s="214" t="s">
        <v>31</v>
      </c>
      <c r="C93" s="260"/>
      <c r="D93" s="215"/>
      <c r="E93" s="216"/>
      <c r="F93" s="216"/>
      <c r="G93" s="240">
        <f>G8+G30+G39+G69+G75+G77+G84+G87</f>
        <v>0</v>
      </c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AE93">
        <f>SUMIF(L7:L91,AE92,G7:G91)</f>
        <v>0</v>
      </c>
      <c r="AF93">
        <f>SUMIF(L7:L91,AF92,G7:G91)</f>
        <v>0</v>
      </c>
      <c r="AG93" t="s">
        <v>204</v>
      </c>
    </row>
    <row r="94" spans="1:60" x14ac:dyDescent="0.2">
      <c r="A94" s="3"/>
      <c r="B94" s="4"/>
      <c r="C94" s="259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60" x14ac:dyDescent="0.2">
      <c r="A95" s="3"/>
      <c r="B95" s="4"/>
      <c r="C95" s="259"/>
      <c r="D95" s="6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60" x14ac:dyDescent="0.2">
      <c r="A96" s="217" t="s">
        <v>205</v>
      </c>
      <c r="B96" s="217"/>
      <c r="C96" s="261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33" x14ac:dyDescent="0.2">
      <c r="A97" s="218"/>
      <c r="B97" s="219"/>
      <c r="C97" s="262"/>
      <c r="D97" s="219"/>
      <c r="E97" s="219"/>
      <c r="F97" s="219"/>
      <c r="G97" s="220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G97" t="s">
        <v>206</v>
      </c>
    </row>
    <row r="98" spans="1:33" x14ac:dyDescent="0.2">
      <c r="A98" s="221"/>
      <c r="B98" s="222"/>
      <c r="C98" s="263"/>
      <c r="D98" s="222"/>
      <c r="E98" s="222"/>
      <c r="F98" s="222"/>
      <c r="G98" s="22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 x14ac:dyDescent="0.2">
      <c r="A99" s="221"/>
      <c r="B99" s="222"/>
      <c r="C99" s="263"/>
      <c r="D99" s="222"/>
      <c r="E99" s="222"/>
      <c r="F99" s="222"/>
      <c r="G99" s="22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33" x14ac:dyDescent="0.2">
      <c r="A100" s="221"/>
      <c r="B100" s="222"/>
      <c r="C100" s="263"/>
      <c r="D100" s="222"/>
      <c r="E100" s="222"/>
      <c r="F100" s="222"/>
      <c r="G100" s="22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33" x14ac:dyDescent="0.2">
      <c r="A101" s="224"/>
      <c r="B101" s="225"/>
      <c r="C101" s="264"/>
      <c r="D101" s="225"/>
      <c r="E101" s="225"/>
      <c r="F101" s="225"/>
      <c r="G101" s="226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33" x14ac:dyDescent="0.2">
      <c r="A102" s="3"/>
      <c r="B102" s="4"/>
      <c r="C102" s="259"/>
      <c r="D102" s="6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33" x14ac:dyDescent="0.2">
      <c r="C103" s="265"/>
      <c r="D103" s="10"/>
      <c r="AG103" t="s">
        <v>207</v>
      </c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6sAErKf1/uULiF+kh5VptdYTAL8vAkiD9Z9nJONAix1xfaCSst7+EG3R+4YTPTROOK5ACbVMjkSAvRNBaxxEg==" saltValue="WsJWDrY/J8Bb8aGIfcL7Lw==" spinCount="100000" sheet="1" formatRows="0"/>
  <mergeCells count="11">
    <mergeCell ref="C91:G91"/>
    <mergeCell ref="A1:G1"/>
    <mergeCell ref="C2:G2"/>
    <mergeCell ref="C3:G3"/>
    <mergeCell ref="C4:G4"/>
    <mergeCell ref="A96:C96"/>
    <mergeCell ref="A97:G101"/>
    <mergeCell ref="C21:G21"/>
    <mergeCell ref="C53:G53"/>
    <mergeCell ref="C71:G71"/>
    <mergeCell ref="C89:G89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2.2.0.4.1 1 Pol</vt:lpstr>
      <vt:lpstr>2.2.01 01 Pol</vt:lpstr>
      <vt:lpstr>2.2.3.1.100 1 Pol</vt:lpstr>
      <vt:lpstr>2.2.6.4.2 1 Pol</vt:lpstr>
      <vt:lpstr>2.2.6.4.3 1 Pol</vt:lpstr>
      <vt:lpstr>2.2.6.4.4 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'2.2.0.4.1 1 Pol'!Názvy_tisku</vt:lpstr>
      <vt:lpstr>'2.2.01 01 Pol'!Názvy_tisku</vt:lpstr>
      <vt:lpstr>'2.2.3.1.100 1 Pol'!Názvy_tisku</vt:lpstr>
      <vt:lpstr>'2.2.6.4.2 1 Pol'!Názvy_tisku</vt:lpstr>
      <vt:lpstr>'2.2.6.4.3 1 Pol'!Názvy_tisku</vt:lpstr>
      <vt:lpstr>'2.2.6.4.4 1 Pol'!Názvy_tisku</vt:lpstr>
      <vt:lpstr>oadresa</vt:lpstr>
      <vt:lpstr>Stavba!Objednatel</vt:lpstr>
      <vt:lpstr>Stavba!Objekt</vt:lpstr>
      <vt:lpstr>'2.2.0.4.1 1 Pol'!Oblast_tisku</vt:lpstr>
      <vt:lpstr>'2.2.01 01 Pol'!Oblast_tisku</vt:lpstr>
      <vt:lpstr>'2.2.3.1.100 1 Pol'!Oblast_tisku</vt:lpstr>
      <vt:lpstr>'2.2.6.4.2 1 Pol'!Oblast_tisku</vt:lpstr>
      <vt:lpstr>'2.2.6.4.3 1 Pol'!Oblast_tisku</vt:lpstr>
      <vt:lpstr>'2.2.6.4.4 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.</cp:lastModifiedBy>
  <cp:lastPrinted>2019-03-19T12:27:02Z</cp:lastPrinted>
  <dcterms:created xsi:type="dcterms:W3CDTF">2009-04-08T07:15:50Z</dcterms:created>
  <dcterms:modified xsi:type="dcterms:W3CDTF">2025-12-20T10:55:46Z</dcterms:modified>
</cp:coreProperties>
</file>