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RM - Výzvy\00_Technické služby\2025\08_TSO_Smetanova_obnova_chodník_III.etapa_VZMR_R\ZD\"/>
    </mc:Choice>
  </mc:AlternateContent>
  <xr:revisionPtr revIDLastSave="0" documentId="13_ncr:1_{C4A8602F-59FA-44FC-A70A-F9BE8432434E}" xr6:coauthVersionLast="47" xr6:coauthVersionMax="47" xr10:uidLastSave="{00000000-0000-0000-0000-000000000000}"/>
  <bookViews>
    <workbookView xWindow="-109" yWindow="-109" windowWidth="26301" windowHeight="14169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Pol'!$A$1:$Y$32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11" i="12" l="1"/>
  <c r="G9" i="12"/>
  <c r="M9" i="12" s="1"/>
  <c r="I9" i="12"/>
  <c r="K9" i="12"/>
  <c r="O9" i="12"/>
  <c r="Q9" i="12"/>
  <c r="V9" i="12"/>
  <c r="G10" i="12"/>
  <c r="I10" i="12"/>
  <c r="K10" i="12"/>
  <c r="O10" i="12"/>
  <c r="Q10" i="12"/>
  <c r="V10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Q14" i="12"/>
  <c r="V14" i="12"/>
  <c r="G15" i="12"/>
  <c r="M15" i="12" s="1"/>
  <c r="I15" i="12"/>
  <c r="I14" i="12" s="1"/>
  <c r="K15" i="12"/>
  <c r="K14" i="12" s="1"/>
  <c r="O15" i="12"/>
  <c r="Q15" i="12"/>
  <c r="V15" i="12"/>
  <c r="G16" i="12"/>
  <c r="M16" i="12" s="1"/>
  <c r="I16" i="12"/>
  <c r="K16" i="12"/>
  <c r="O16" i="12"/>
  <c r="Q16" i="12"/>
  <c r="V16" i="12"/>
  <c r="I17" i="12"/>
  <c r="O17" i="12"/>
  <c r="Q17" i="12"/>
  <c r="G18" i="12"/>
  <c r="M18" i="12" s="1"/>
  <c r="M17" i="12" s="1"/>
  <c r="I18" i="12"/>
  <c r="K18" i="12"/>
  <c r="K17" i="12" s="1"/>
  <c r="O18" i="12"/>
  <c r="Q18" i="12"/>
  <c r="V18" i="12"/>
  <c r="V17" i="12" s="1"/>
  <c r="Q20" i="12"/>
  <c r="G21" i="12"/>
  <c r="M21" i="12" s="1"/>
  <c r="I21" i="12"/>
  <c r="I20" i="12" s="1"/>
  <c r="K21" i="12"/>
  <c r="K20" i="12" s="1"/>
  <c r="O21" i="12"/>
  <c r="Q21" i="12"/>
  <c r="V21" i="12"/>
  <c r="V20" i="12" s="1"/>
  <c r="G23" i="12"/>
  <c r="M23" i="12" s="1"/>
  <c r="I23" i="12"/>
  <c r="K23" i="12"/>
  <c r="O23" i="12"/>
  <c r="O20" i="12" s="1"/>
  <c r="Q23" i="12"/>
  <c r="V23" i="12"/>
  <c r="G25" i="12"/>
  <c r="M25" i="12" s="1"/>
  <c r="I25" i="12"/>
  <c r="K25" i="12"/>
  <c r="K24" i="12" s="1"/>
  <c r="O25" i="12"/>
  <c r="Q25" i="12"/>
  <c r="V25" i="12"/>
  <c r="V24" i="12" s="1"/>
  <c r="G26" i="12"/>
  <c r="I26" i="12"/>
  <c r="K26" i="12"/>
  <c r="M26" i="12"/>
  <c r="O26" i="12"/>
  <c r="Q26" i="12"/>
  <c r="V26" i="12"/>
  <c r="G27" i="12"/>
  <c r="G24" i="12" s="1"/>
  <c r="I57" i="1" s="1"/>
  <c r="I27" i="12"/>
  <c r="K27" i="12"/>
  <c r="O27" i="12"/>
  <c r="Q27" i="12"/>
  <c r="V27" i="12"/>
  <c r="G28" i="12"/>
  <c r="M28" i="12" s="1"/>
  <c r="I28" i="12"/>
  <c r="I24" i="12" s="1"/>
  <c r="K28" i="12"/>
  <c r="O28" i="12"/>
  <c r="Q28" i="12"/>
  <c r="V28" i="12"/>
  <c r="G29" i="12"/>
  <c r="M29" i="12" s="1"/>
  <c r="I29" i="12"/>
  <c r="K29" i="12"/>
  <c r="O29" i="12"/>
  <c r="Q29" i="12"/>
  <c r="V29" i="12"/>
  <c r="AE31" i="12"/>
  <c r="F41" i="1" s="1"/>
  <c r="I20" i="1"/>
  <c r="I18" i="1"/>
  <c r="I17" i="1"/>
  <c r="H40" i="1"/>
  <c r="J28" i="1"/>
  <c r="J26" i="1"/>
  <c r="G38" i="1"/>
  <c r="F38" i="1"/>
  <c r="J23" i="1"/>
  <c r="J24" i="1"/>
  <c r="J25" i="1"/>
  <c r="J27" i="1"/>
  <c r="E24" i="1"/>
  <c r="E26" i="1"/>
  <c r="G17" i="12" l="1"/>
  <c r="I55" i="1" s="1"/>
  <c r="AF31" i="12"/>
  <c r="G42" i="1" s="1"/>
  <c r="I19" i="1"/>
  <c r="M14" i="12"/>
  <c r="M27" i="12"/>
  <c r="M24" i="12" s="1"/>
  <c r="Q24" i="12"/>
  <c r="V8" i="12"/>
  <c r="K8" i="12"/>
  <c r="O24" i="12"/>
  <c r="M20" i="12"/>
  <c r="Q8" i="12"/>
  <c r="I8" i="12"/>
  <c r="F39" i="1"/>
  <c r="F42" i="1"/>
  <c r="G20" i="12"/>
  <c r="I56" i="1" s="1"/>
  <c r="O14" i="12"/>
  <c r="G14" i="12"/>
  <c r="I54" i="1" s="1"/>
  <c r="O8" i="12"/>
  <c r="G39" i="1"/>
  <c r="G43" i="1" s="1"/>
  <c r="G25" i="1" s="1"/>
  <c r="A25" i="1" s="1"/>
  <c r="G26" i="1" s="1"/>
  <c r="M10" i="12"/>
  <c r="M8" i="12" s="1"/>
  <c r="G8" i="12"/>
  <c r="H42" i="1" l="1"/>
  <c r="I42" i="1" s="1"/>
  <c r="G41" i="1"/>
  <c r="H41" i="1" s="1"/>
  <c r="I41" i="1" s="1"/>
  <c r="A26" i="1"/>
  <c r="I53" i="1"/>
  <c r="G31" i="12"/>
  <c r="F43" i="1"/>
  <c r="H39" i="1"/>
  <c r="H43" i="1" s="1"/>
  <c r="G23" i="1" l="1"/>
  <c r="A23" i="1" s="1"/>
  <c r="G28" i="1"/>
  <c r="I39" i="1"/>
  <c r="I43" i="1" s="1"/>
  <c r="I16" i="1"/>
  <c r="I21" i="1" s="1"/>
  <c r="I58" i="1"/>
  <c r="J39" i="1" l="1"/>
  <c r="J43" i="1" s="1"/>
  <c r="J42" i="1"/>
  <c r="J41" i="1"/>
  <c r="J57" i="1"/>
  <c r="J56" i="1"/>
  <c r="J55" i="1"/>
  <c r="J53" i="1"/>
  <c r="J54" i="1"/>
  <c r="A24" i="1"/>
  <c r="G24" i="1"/>
  <c r="A27" i="1" s="1"/>
  <c r="A29" i="1" l="1"/>
  <c r="G29" i="1"/>
  <c r="G27" i="1" s="1"/>
  <c r="J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</author>
  </authors>
  <commentList>
    <comment ref="S6" authorId="0" shapeId="0" xr:uid="{02C2016B-5D6E-4EE9-8DD0-9A1AEFDBE21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F82990B-5FC9-41A9-8157-D628C33B5DE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<sst xmlns="http://schemas.openxmlformats.org/spreadsheetml/2006/main" count="284" uniqueCount="156">
  <si>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</si>
  <si>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</si>
  <si>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</si>
  <si>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</si>
  <si>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</si>
  <si>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</si>
  <si>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</si>
  <si>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</si>
  <si>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</si>
  <si>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</si>
  <si>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</si>
  <si>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</si>
  <si>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</si>
  <si>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</si>
  <si>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</si>
  <si>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</si>
  <si>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</si>
  <si>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</si>
  <si>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</si>
  <si>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</si>
  <si>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</si>
  <si>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</si>
  <si>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</si>
  <si>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</si>
  <si>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</si>
  <si>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</si>
  <si>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</si>
  <si>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</si>
  <si>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</si>
  <si>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</si>
  <si>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</si>
  <si>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</si>
  <si>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</si>
  <si>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</si>
  <si>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</si>
  <si>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</si>
  <si>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</si>
  <si>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</si>
  <si>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</si>
  <si>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</si>
  <si>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</si>
  <si>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</si>
  <si>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</si>
  <si>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</si>
  <si>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Chodník</t>
  </si>
  <si>
    <t>Objekt:</t>
  </si>
  <si>
    <t>Rozpočet:</t>
  </si>
  <si>
    <t>Obnova chodníku v ul. Smetanova III. etapa, Otrokovice</t>
  </si>
  <si>
    <t>Stavba</t>
  </si>
  <si>
    <t>Stavební objekt</t>
  </si>
  <si>
    <t>Celkem za stavbu</t>
  </si>
  <si>
    <t>CZK</t>
  </si>
  <si>
    <t>#POPS</t>
  </si>
  <si>
    <t>#POPO</t>
  </si>
  <si>
    <t>Popis objektu: 01 - Chodník</t>
  </si>
  <si>
    <t>#POPR</t>
  </si>
  <si>
    <t>Popis rozpočtu: 01 - Chodník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</si>
  <si>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</si>
  <si>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</si>
  <si>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</si>
  <si>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</si>
  <si>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</si>
  <si>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</si>
  <si>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</si>
  <si>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</si>
  <si>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</si>
  <si>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</si>
  <si>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</si>
  <si>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</si>
  <si>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</si>
  <si>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</si>
  <si>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</si>
  <si>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</si>
  <si>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</si>
  <si>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</si>
  <si>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</si>
  <si>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</si>
  <si>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</si>
  <si>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</si>
  <si>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</si>
  <si>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</si>
  <si>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</si>
  <si>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</si>
  <si>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</si>
  <si>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</si>
  <si>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</si>
  <si>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</si>
  <si>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</si>
  <si>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</si>
  <si>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</si>
  <si>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</si>
  <si>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</si>
  <si>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</si>
  <si>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</si>
  <si>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</si>
  <si>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</si>
  <si>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</si>
  <si>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</si>
  <si>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</si>
  <si>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113201012RAA</t>
  </si>
  <si>
    <t>Vytrhání obrubníků chodníkových a parkových, včetně naložení a odvozu na skládku do 1 km</t>
  </si>
  <si>
    <t>m</t>
  </si>
  <si>
    <t>AP-HSV</t>
  </si>
  <si>
    <t>RTS 25/ II</t>
  </si>
  <si>
    <t>Agregovaná položka</t>
  </si>
  <si>
    <t>Běžná</t>
  </si>
  <si>
    <t>POL2_</t>
  </si>
  <si>
    <t>181300010RAA</t>
  </si>
  <si>
    <t>Rozprostření ornice v rovině nebo svahu do 1 : 5 a osetí travou při tloušťce 150 mm, dovoz ornice ze vzdálenosti 500 m</t>
  </si>
  <si>
    <t>m2</t>
  </si>
  <si>
    <t>vč. urovnání ornice, naložení na skládce, vodorovným přemístěním ornice na místo rozprostření, založení trávníku osetím a dodávky travního semene.</t>
  </si>
  <si>
    <t>SPI</t>
  </si>
  <si>
    <t>113107220RABRR</t>
  </si>
  <si>
    <t>Odstranění asfaltobetonového chodníku, vč. podkladních vrstev, včetně naložení a odvozu na skládku do 1 km</t>
  </si>
  <si>
    <t>Vlastní</t>
  </si>
  <si>
    <t>5832012R</t>
  </si>
  <si>
    <t>zemina zahradní; tříděná; frakce 0,0 až 8,0 mm</t>
  </si>
  <si>
    <t>t</t>
  </si>
  <si>
    <t>SPCM</t>
  </si>
  <si>
    <t>Specifikace</t>
  </si>
  <si>
    <t>POL3_</t>
  </si>
  <si>
    <t>591100020RAAR</t>
  </si>
  <si>
    <t>Chodník z dlažby zámkové, podklad štěrkodrť, dlažba přírodní tl. 80 mm</t>
  </si>
  <si>
    <t>Indiv</t>
  </si>
  <si>
    <t>591100020RABR</t>
  </si>
  <si>
    <t>Chodník z dlažby zámkové, podklad štěrkodrť, dlažba červená slepecká tl. 80 mm</t>
  </si>
  <si>
    <t>917862114RT5</t>
  </si>
  <si>
    <t>Osazení silničního nebo chodníkového obrubníku včetně dodávky betonovéího obrubníku  1000/100/250 mm, stojatého, s boční opěrou z betonu prostého, do lože z betonu prostého C 25/30</t>
  </si>
  <si>
    <t>822-1</t>
  </si>
  <si>
    <t>Práce</t>
  </si>
  <si>
    <t>POL1_</t>
  </si>
  <si>
    <t>S dodáním hmot pro lože tl. 80-100 mm.</t>
  </si>
  <si>
    <t>979999997R00</t>
  </si>
  <si>
    <t>801-3</t>
  </si>
  <si>
    <t>17 107</t>
  </si>
  <si>
    <t>POP</t>
  </si>
  <si>
    <t>015130</t>
  </si>
  <si>
    <t>T</t>
  </si>
  <si>
    <t>OTSKP 25</t>
  </si>
  <si>
    <t>EXP 25</t>
  </si>
  <si>
    <t>20250901</t>
  </si>
  <si>
    <t>Doprava materiálu a pracovníků na stavbu</t>
  </si>
  <si>
    <t>soubor</t>
  </si>
  <si>
    <t>20250902</t>
  </si>
  <si>
    <t>Vytýčení inženýrských sítí vč. ověření poloh kopanými sondami</t>
  </si>
  <si>
    <t>20250903</t>
  </si>
  <si>
    <t>Zařízení staveniště</t>
  </si>
  <si>
    <t>20250904</t>
  </si>
  <si>
    <t>Koordinační činnost</t>
  </si>
  <si>
    <t>20250905</t>
  </si>
  <si>
    <t>Provedení zkoušek únosnosti pláně</t>
  </si>
  <si>
    <t>SUM</t>
  </si>
  <si>
    <t>END</t>
  </si>
  <si>
    <t>Popis stavby: Obnova chodníku v ul. Smetanova III. etapa, Otrokovice</t>
  </si>
  <si>
    <r>
      <t xml:space="preserve">Poplatek za recyklaci, směsi suti betonu, cihel, tašek a keramiky, kusovost do 1600 cm2, skupina 17 01 07 z Katalogu odpadů - </t>
    </r>
    <r>
      <rPr>
        <b/>
        <sz val="12"/>
        <color rgb="FFFF0000"/>
        <rFont val="Arial CE"/>
        <charset val="238"/>
      </rPr>
      <t>NECENIT, dát položku 0,-- Kč !!!!</t>
    </r>
  </si>
  <si>
    <r>
      <t xml:space="preserve">POPLATKY ZA LIKVIDACI ODPADŮ NEKONTAMINOVANÝCH - 17 03 02  VYBOURANÝ ASFALTOVÝ BETON BEZ DEHTU - </t>
    </r>
    <r>
      <rPr>
        <b/>
        <sz val="12"/>
        <color rgb="FFFF0000"/>
        <rFont val="Arial CE"/>
        <charset val="238"/>
      </rPr>
      <t>NECENIT, dát položku 0,-- Kč !!!!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</si>
</sst>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12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6" borderId="39" xfId="0" applyFont="1" applyFill="1" applyBorder="1" applyAlignment="1">
      <alignment vertical="top"/>
    </xf>
    <xf numFmtId="49" fontId="16" fillId="6" borderId="40" xfId="0" applyNumberFormat="1" applyFont="1" applyFill="1" applyBorder="1" applyAlignment="1">
      <alignment vertical="top"/>
    </xf>
    <xf numFmtId="49" fontId="16" fillId="6" borderId="40" xfId="0" applyNumberFormat="1" applyFont="1" applyFill="1" applyBorder="1" applyAlignment="1">
      <alignment horizontal="left" vertical="top" wrapText="1"/>
    </xf>
    <xf numFmtId="0" fontId="16" fillId="6" borderId="40" xfId="0" applyFont="1" applyFill="1" applyBorder="1" applyAlignment="1">
      <alignment horizontal="center" vertical="top" shrinkToFit="1"/>
    </xf>
    <xf numFmtId="165" fontId="16" fillId="6" borderId="40" xfId="0" applyNumberFormat="1" applyFont="1" applyFill="1" applyBorder="1" applyAlignment="1">
      <alignment vertical="top" shrinkToFit="1"/>
    </xf>
    <xf numFmtId="4" fontId="16" fillId="6" borderId="40" xfId="0" applyNumberFormat="1" applyFont="1" applyFill="1" applyBorder="1" applyAlignment="1" applyProtection="1">
      <alignment vertical="top" shrinkToFit="1"/>
      <protection locked="0"/>
    </xf>
    <xf numFmtId="4" fontId="16" fillId="6" borderId="40" xfId="0" applyNumberFormat="1" applyFont="1" applyFill="1" applyBorder="1" applyAlignment="1">
      <alignment vertical="top" shrinkToFit="1"/>
    </xf>
    <xf numFmtId="0" fontId="16" fillId="6" borderId="42" xfId="0" applyFont="1" applyFill="1" applyBorder="1" applyAlignment="1">
      <alignment vertical="top"/>
    </xf>
    <xf numFmtId="49" fontId="16" fillId="6" borderId="43" xfId="0" applyNumberFormat="1" applyFont="1" applyFill="1" applyBorder="1" applyAlignment="1">
      <alignment vertical="top"/>
    </xf>
    <xf numFmtId="49" fontId="16" fillId="6" borderId="43" xfId="0" applyNumberFormat="1" applyFont="1" applyFill="1" applyBorder="1" applyAlignment="1">
      <alignment horizontal="left" vertical="top" wrapText="1"/>
    </xf>
    <xf numFmtId="0" fontId="16" fillId="6" borderId="43" xfId="0" applyFont="1" applyFill="1" applyBorder="1" applyAlignment="1">
      <alignment horizontal="center" vertical="top" shrinkToFit="1"/>
    </xf>
    <xf numFmtId="165" fontId="16" fillId="6" borderId="43" xfId="0" applyNumberFormat="1" applyFont="1" applyFill="1" applyBorder="1" applyAlignment="1">
      <alignment vertical="top" shrinkToFit="1"/>
    </xf>
    <xf numFmtId="4" fontId="16" fillId="6" borderId="43" xfId="0" applyNumberFormat="1" applyFont="1" applyFill="1" applyBorder="1" applyAlignment="1" applyProtection="1">
      <alignment vertical="top" shrinkToFit="1"/>
      <protection locked="0"/>
    </xf>
    <xf numFmtId="4" fontId="16" fillId="6" borderId="4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S34" sqref="S34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201" t="s">
        <v>39</v>
      </c>
      <c r="B2" s="201"/>
      <c r="C2" s="201"/>
      <c r="D2" s="201"/>
      <c r="E2" s="201"/>
      <c r="F2" s="201"/>
      <c r="G2" s="201"/>
    </row>
  </sheetData>
  <sheetProtection algorithmName="SHA-512" hashValue="NM7RKfWkumCxP79ugZQ9E/jO/7mK2RY8c77fyhJ0JaZkK35BTpWUzZZpkVwKP7QkT/6431C9Q9UMyHA4i6WkOQ==" saltValue="6qhLcINoREMPbaxrBVtxu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1" zoomScaleNormal="100" zoomScaleSheetLayoutView="75" workbookViewId="0">
      <selection activeCell="D11" sqref="D11:G11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2" customWidth="1"/>
    <col min="4" max="4" width="13" style="52" customWidth="1"/>
    <col min="5" max="5" width="9.625" style="52" customWidth="1"/>
    <col min="6" max="6" width="11.625" customWidth="1"/>
    <col min="7" max="7" width="11.25" customWidth="1"/>
    <col min="8" max="9" width="13" customWidth="1"/>
    <col min="10" max="10" width="5.375" customWidth="1"/>
    <col min="11" max="11" width="4.375" customWidth="1"/>
    <col min="12" max="15" width="10.625" customWidth="1"/>
  </cols>
  <sheetData>
    <row r="1" spans="1:15" ht="33.799999999999997" customHeight="1" x14ac:dyDescent="0.2">
      <c r="A1" s="47" t="s">
        <v>36</v>
      </c>
      <c r="B1" s="237" t="s">
        <v>41</v>
      </c>
      <c r="C1" s="238"/>
      <c r="D1" s="238"/>
      <c r="E1" s="238"/>
      <c r="F1" s="238"/>
      <c r="G1" s="238"/>
      <c r="H1" s="238"/>
      <c r="I1" s="238"/>
      <c r="J1" s="239"/>
    </row>
    <row r="2" spans="1:15" ht="36" customHeight="1" x14ac:dyDescent="0.2">
      <c r="A2" s="2"/>
      <c r="B2" s="77" t="s">
        <v>22</v>
      </c>
      <c r="C2" s="78"/>
      <c r="D2" s="79"/>
      <c r="E2" s="243" t="s">
        <v>47</v>
      </c>
      <c r="F2" s="244"/>
      <c r="G2" s="244"/>
      <c r="H2" s="244"/>
      <c r="I2" s="244"/>
      <c r="J2" s="245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46" t="s">
        <v>44</v>
      </c>
      <c r="F3" s="247"/>
      <c r="G3" s="247"/>
      <c r="H3" s="247"/>
      <c r="I3" s="247"/>
      <c r="J3" s="248"/>
    </row>
    <row r="4" spans="1:15" ht="23.3" customHeight="1" x14ac:dyDescent="0.2">
      <c r="A4" s="76">
        <v>839</v>
      </c>
      <c r="B4" s="82" t="s">
        <v>46</v>
      </c>
      <c r="C4" s="83"/>
      <c r="D4" s="84" t="s">
        <v>43</v>
      </c>
      <c r="E4" s="226" t="s">
        <v>44</v>
      </c>
      <c r="F4" s="227"/>
      <c r="G4" s="227"/>
      <c r="H4" s="227"/>
      <c r="I4" s="227"/>
      <c r="J4" s="228"/>
    </row>
    <row r="5" spans="1:15" ht="23.95" customHeight="1" x14ac:dyDescent="0.2">
      <c r="A5" s="2"/>
      <c r="B5" s="31" t="s">
        <v>42</v>
      </c>
      <c r="D5" s="231"/>
      <c r="E5" s="232"/>
      <c r="F5" s="232"/>
      <c r="G5" s="232"/>
      <c r="H5" s="18" t="s">
        <v>40</v>
      </c>
      <c r="I5" s="22"/>
      <c r="J5" s="8"/>
    </row>
    <row r="6" spans="1:15" ht="15.8" customHeight="1" x14ac:dyDescent="0.2">
      <c r="A6" s="2"/>
      <c r="B6" s="28"/>
      <c r="C6" s="55"/>
      <c r="D6" s="233"/>
      <c r="E6" s="234"/>
      <c r="F6" s="234"/>
      <c r="G6" s="234"/>
      <c r="H6" s="18" t="s">
        <v>34</v>
      </c>
      <c r="I6" s="22"/>
      <c r="J6" s="8"/>
    </row>
    <row r="7" spans="1:15" ht="15.8" customHeight="1" x14ac:dyDescent="0.2">
      <c r="A7" s="2"/>
      <c r="B7" s="29"/>
      <c r="C7" s="56"/>
      <c r="D7" s="53"/>
      <c r="E7" s="235"/>
      <c r="F7" s="236"/>
      <c r="G7" s="236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250"/>
      <c r="E11" s="250"/>
      <c r="F11" s="250"/>
      <c r="G11" s="250"/>
      <c r="H11" s="18" t="s">
        <v>40</v>
      </c>
      <c r="I11" s="85"/>
      <c r="J11" s="8"/>
    </row>
    <row r="12" spans="1:15" ht="15.8" customHeight="1" x14ac:dyDescent="0.2">
      <c r="A12" s="2"/>
      <c r="B12" s="28"/>
      <c r="C12" s="55"/>
      <c r="D12" s="225"/>
      <c r="E12" s="225"/>
      <c r="F12" s="225"/>
      <c r="G12" s="225"/>
      <c r="H12" s="18" t="s">
        <v>34</v>
      </c>
      <c r="I12" s="85"/>
      <c r="J12" s="8"/>
    </row>
    <row r="13" spans="1:15" ht="15.8" customHeight="1" x14ac:dyDescent="0.2">
      <c r="A13" s="2"/>
      <c r="B13" s="29"/>
      <c r="C13" s="56"/>
      <c r="D13" s="86"/>
      <c r="E13" s="229"/>
      <c r="F13" s="230"/>
      <c r="G13" s="230"/>
      <c r="H13" s="19"/>
      <c r="I13" s="23"/>
      <c r="J13" s="34"/>
    </row>
    <row r="14" spans="1:15" ht="23.95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61"/>
      <c r="D15" s="54"/>
      <c r="E15" s="249"/>
      <c r="F15" s="249"/>
      <c r="G15" s="251"/>
      <c r="H15" s="251"/>
      <c r="I15" s="251" t="s">
        <v>29</v>
      </c>
      <c r="J15" s="252"/>
    </row>
    <row r="16" spans="1:15" ht="23.3" customHeight="1" x14ac:dyDescent="0.2">
      <c r="A16" s="139" t="s">
        <v>24</v>
      </c>
      <c r="B16" s="38" t="s">
        <v>24</v>
      </c>
      <c r="C16" s="62"/>
      <c r="D16" s="63"/>
      <c r="E16" s="214"/>
      <c r="F16" s="215"/>
      <c r="G16" s="214"/>
      <c r="H16" s="215"/>
      <c r="I16" s="214">
        <f>SUMIF(F53:F57,A16,I53:I57)+SUMIF(F53:F57,"PSU",I53:I57)</f>
        <v>0</v>
      </c>
      <c r="J16" s="216"/>
    </row>
    <row r="17" spans="1:10" ht="23.3" customHeight="1" x14ac:dyDescent="0.2">
      <c r="A17" s="139" t="s">
        <v>25</v>
      </c>
      <c r="B17" s="38" t="s">
        <v>25</v>
      </c>
      <c r="C17" s="62"/>
      <c r="D17" s="63"/>
      <c r="E17" s="214"/>
      <c r="F17" s="215"/>
      <c r="G17" s="214"/>
      <c r="H17" s="215"/>
      <c r="I17" s="214">
        <f>SUMIF(F53:F57,A17,I53:I57)</f>
        <v>0</v>
      </c>
      <c r="J17" s="216"/>
    </row>
    <row r="18" spans="1:10" ht="23.3" customHeight="1" x14ac:dyDescent="0.2">
      <c r="A18" s="139" t="s">
        <v>26</v>
      </c>
      <c r="B18" s="38" t="s">
        <v>26</v>
      </c>
      <c r="C18" s="62"/>
      <c r="D18" s="63"/>
      <c r="E18" s="214"/>
      <c r="F18" s="215"/>
      <c r="G18" s="214"/>
      <c r="H18" s="215"/>
      <c r="I18" s="214">
        <f>SUMIF(F53:F57,A18,I53:I57)</f>
        <v>0</v>
      </c>
      <c r="J18" s="216"/>
    </row>
    <row r="19" spans="1:10" ht="23.3" customHeight="1" x14ac:dyDescent="0.2">
      <c r="A19" s="139" t="s">
        <v>68</v>
      </c>
      <c r="B19" s="38" t="s">
        <v>27</v>
      </c>
      <c r="C19" s="62"/>
      <c r="D19" s="63"/>
      <c r="E19" s="214"/>
      <c r="F19" s="215"/>
      <c r="G19" s="214"/>
      <c r="H19" s="215"/>
      <c r="I19" s="214">
        <f>SUMIF(F53:F57,A19,I53:I57)</f>
        <v>0</v>
      </c>
      <c r="J19" s="216"/>
    </row>
    <row r="20" spans="1:10" ht="23.3" customHeight="1" x14ac:dyDescent="0.2">
      <c r="A20" s="139" t="s">
        <v>69</v>
      </c>
      <c r="B20" s="38" t="s">
        <v>28</v>
      </c>
      <c r="C20" s="62"/>
      <c r="D20" s="63"/>
      <c r="E20" s="214"/>
      <c r="F20" s="215"/>
      <c r="G20" s="214"/>
      <c r="H20" s="215"/>
      <c r="I20" s="214">
        <f>SUMIF(F53:F57,A20,I53:I57)</f>
        <v>0</v>
      </c>
      <c r="J20" s="216"/>
    </row>
    <row r="21" spans="1:10" ht="23.3" customHeight="1" x14ac:dyDescent="0.25">
      <c r="A21" s="2"/>
      <c r="B21" s="48" t="s">
        <v>29</v>
      </c>
      <c r="C21" s="64"/>
      <c r="D21" s="65"/>
      <c r="E21" s="217"/>
      <c r="F21" s="253"/>
      <c r="G21" s="217"/>
      <c r="H21" s="253"/>
      <c r="I21" s="217">
        <f>SUM(I16:J20)</f>
        <v>0</v>
      </c>
      <c r="J21" s="218"/>
    </row>
    <row r="22" spans="1:10" ht="32.95000000000000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12">
        <f>ZakladDPHSniVypocet</f>
        <v>0</v>
      </c>
      <c r="H23" s="213"/>
      <c r="I23" s="213"/>
      <c r="J23" s="40" t="str">
        <f t="shared" ref="J23:J28" si="0">Mena</f>
        <v>CZK</v>
      </c>
    </row>
    <row r="24" spans="1:10" ht="23.3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10">
        <f>A23</f>
        <v>0</v>
      </c>
      <c r="H24" s="211"/>
      <c r="I24" s="211"/>
      <c r="J24" s="40" t="str">
        <f t="shared" si="0"/>
        <v>CZK</v>
      </c>
    </row>
    <row r="25" spans="1:10" ht="23.3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12">
        <f>ZakladDPHZaklVypocet</f>
        <v>0</v>
      </c>
      <c r="H25" s="213"/>
      <c r="I25" s="213"/>
      <c r="J25" s="40" t="str">
        <f t="shared" si="0"/>
        <v>CZK</v>
      </c>
    </row>
    <row r="26" spans="1:10" ht="23.3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40">
        <f>A25</f>
        <v>0</v>
      </c>
      <c r="H26" s="241"/>
      <c r="I26" s="241"/>
      <c r="J26" s="37" t="str">
        <f t="shared" si="0"/>
        <v>CZK</v>
      </c>
    </row>
    <row r="27" spans="1:10" ht="23.3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42">
        <f>CenaCelkem-(ZakladDPHSni+DPHSni+ZakladDPHZakl+DPHZakl)</f>
        <v>0</v>
      </c>
      <c r="H27" s="242"/>
      <c r="I27" s="242"/>
      <c r="J27" s="41" t="str">
        <f t="shared" si="0"/>
        <v>CZK</v>
      </c>
    </row>
    <row r="28" spans="1:10" ht="27.7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20">
        <f>ZakladDPHSniVypocet+ZakladDPHZaklVypocet</f>
        <v>0</v>
      </c>
      <c r="H28" s="220"/>
      <c r="I28" s="220"/>
      <c r="J28" s="116" t="str">
        <f t="shared" si="0"/>
        <v>CZK</v>
      </c>
    </row>
    <row r="29" spans="1:10" ht="27.7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19">
        <f>A27</f>
        <v>0</v>
      </c>
      <c r="H29" s="219"/>
      <c r="I29" s="219"/>
      <c r="J29" s="119" t="s">
        <v>51</v>
      </c>
    </row>
    <row r="30" spans="1:10" ht="12.75" customHeight="1" x14ac:dyDescent="0.2">
      <c r="A30" s="2"/>
      <c r="B30" s="2"/>
      <c r="J30" s="9"/>
    </row>
    <row r="31" spans="1:10" ht="30.25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221"/>
      <c r="E34" s="222"/>
      <c r="G34" s="223"/>
      <c r="H34" s="224"/>
      <c r="I34" s="224"/>
      <c r="J34" s="25"/>
    </row>
    <row r="35" spans="1:10" ht="12.75" customHeight="1" x14ac:dyDescent="0.2">
      <c r="A35" s="2"/>
      <c r="B35" s="2"/>
      <c r="D35" s="209" t="s">
        <v>2</v>
      </c>
      <c r="E35" s="209"/>
      <c r="H35" s="10" t="s">
        <v>3</v>
      </c>
      <c r="J35" s="9"/>
    </row>
    <row r="36" spans="1:10" ht="13.7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48</v>
      </c>
      <c r="C39" s="204"/>
      <c r="D39" s="204"/>
      <c r="E39" s="204"/>
      <c r="F39" s="99">
        <f>'01 01 Pol'!AE31</f>
        <v>0</v>
      </c>
      <c r="G39" s="100">
        <f>'01 01 Pol'!AF31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205" t="s">
        <v>49</v>
      </c>
      <c r="D40" s="205"/>
      <c r="E40" s="205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43</v>
      </c>
      <c r="C41" s="205" t="s">
        <v>44</v>
      </c>
      <c r="D41" s="205"/>
      <c r="E41" s="205"/>
      <c r="F41" s="104">
        <f>'01 01 Pol'!AE31</f>
        <v>0</v>
      </c>
      <c r="G41" s="105">
        <f>'01 01 Pol'!AF31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204" t="s">
        <v>44</v>
      </c>
      <c r="D42" s="204"/>
      <c r="E42" s="204"/>
      <c r="F42" s="108">
        <f>'01 01 Pol'!AE31</f>
        <v>0</v>
      </c>
      <c r="G42" s="101">
        <f>'01 01 Pol'!AF31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206" t="s">
        <v>50</v>
      </c>
      <c r="C43" s="207"/>
      <c r="D43" s="207"/>
      <c r="E43" s="208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52</v>
      </c>
      <c r="B45" t="s">
        <v>153</v>
      </c>
    </row>
    <row r="46" spans="1:10" x14ac:dyDescent="0.2">
      <c r="A46" t="s">
        <v>53</v>
      </c>
      <c r="B46" t="s">
        <v>54</v>
      </c>
    </row>
    <row r="47" spans="1:10" x14ac:dyDescent="0.2">
      <c r="A47" t="s">
        <v>55</v>
      </c>
      <c r="B47" t="s">
        <v>56</v>
      </c>
    </row>
    <row r="50" spans="1:10" ht="15.65" x14ac:dyDescent="0.25">
      <c r="B50" s="120" t="s">
        <v>57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58</v>
      </c>
      <c r="G52" s="127"/>
      <c r="H52" s="127"/>
      <c r="I52" s="127" t="s">
        <v>29</v>
      </c>
      <c r="J52" s="127" t="s">
        <v>0</v>
      </c>
    </row>
    <row r="53" spans="1:10" ht="36.700000000000003" customHeight="1" x14ac:dyDescent="0.2">
      <c r="A53" s="123"/>
      <c r="B53" s="128" t="s">
        <v>59</v>
      </c>
      <c r="C53" s="202" t="s">
        <v>60</v>
      </c>
      <c r="D53" s="203"/>
      <c r="E53" s="203"/>
      <c r="F53" s="135" t="s">
        <v>24</v>
      </c>
      <c r="G53" s="136"/>
      <c r="H53" s="136"/>
      <c r="I53" s="136">
        <f>'01 01 Pol'!G8</f>
        <v>0</v>
      </c>
      <c r="J53" s="132" t="str">
        <f>IF(I58=0,"",I53/I58*100)</f>
        <v/>
      </c>
    </row>
    <row r="54" spans="1:10" ht="36.700000000000003" customHeight="1" x14ac:dyDescent="0.2">
      <c r="A54" s="123"/>
      <c r="B54" s="128" t="s">
        <v>61</v>
      </c>
      <c r="C54" s="202" t="s">
        <v>62</v>
      </c>
      <c r="D54" s="203"/>
      <c r="E54" s="203"/>
      <c r="F54" s="135" t="s">
        <v>24</v>
      </c>
      <c r="G54" s="136"/>
      <c r="H54" s="136"/>
      <c r="I54" s="136">
        <f>'01 01 Pol'!G14</f>
        <v>0</v>
      </c>
      <c r="J54" s="132" t="str">
        <f>IF(I58=0,"",I54/I58*100)</f>
        <v/>
      </c>
    </row>
    <row r="55" spans="1:10" ht="36.700000000000003" customHeight="1" x14ac:dyDescent="0.2">
      <c r="A55" s="123"/>
      <c r="B55" s="128" t="s">
        <v>63</v>
      </c>
      <c r="C55" s="202" t="s">
        <v>64</v>
      </c>
      <c r="D55" s="203"/>
      <c r="E55" s="203"/>
      <c r="F55" s="135" t="s">
        <v>24</v>
      </c>
      <c r="G55" s="136"/>
      <c r="H55" s="136"/>
      <c r="I55" s="136">
        <f>'01 01 Pol'!G17</f>
        <v>0</v>
      </c>
      <c r="J55" s="132" t="str">
        <f>IF(I58=0,"",I55/I58*100)</f>
        <v/>
      </c>
    </row>
    <row r="56" spans="1:10" ht="36.700000000000003" customHeight="1" x14ac:dyDescent="0.2">
      <c r="A56" s="123"/>
      <c r="B56" s="128" t="s">
        <v>65</v>
      </c>
      <c r="C56" s="202" t="s">
        <v>66</v>
      </c>
      <c r="D56" s="203"/>
      <c r="E56" s="203"/>
      <c r="F56" s="135" t="s">
        <v>67</v>
      </c>
      <c r="G56" s="136"/>
      <c r="H56" s="136"/>
      <c r="I56" s="136">
        <f>'01 01 Pol'!G20</f>
        <v>0</v>
      </c>
      <c r="J56" s="132" t="str">
        <f>IF(I58=0,"",I56/I58*100)</f>
        <v/>
      </c>
    </row>
    <row r="57" spans="1:10" ht="36.700000000000003" customHeight="1" x14ac:dyDescent="0.2">
      <c r="A57" s="123"/>
      <c r="B57" s="128" t="s">
        <v>68</v>
      </c>
      <c r="C57" s="202" t="s">
        <v>27</v>
      </c>
      <c r="D57" s="203"/>
      <c r="E57" s="203"/>
      <c r="F57" s="135" t="s">
        <v>68</v>
      </c>
      <c r="G57" s="136"/>
      <c r="H57" s="136"/>
      <c r="I57" s="136">
        <f>'01 01 Pol'!G24</f>
        <v>0</v>
      </c>
      <c r="J57" s="132" t="str">
        <f>IF(I58=0,"",I57/I58*100)</f>
        <v/>
      </c>
    </row>
    <row r="58" spans="1:10" ht="25.5" customHeight="1" x14ac:dyDescent="0.2">
      <c r="A58" s="124"/>
      <c r="B58" s="129" t="s">
        <v>1</v>
      </c>
      <c r="C58" s="130"/>
      <c r="D58" s="131"/>
      <c r="E58" s="131"/>
      <c r="F58" s="137"/>
      <c r="G58" s="138"/>
      <c r="H58" s="138"/>
      <c r="I58" s="138">
        <f>SUM(I53:I57)</f>
        <v>0</v>
      </c>
      <c r="J58" s="133">
        <f>SUM(J53:J57)</f>
        <v>0</v>
      </c>
    </row>
    <row r="59" spans="1:10" x14ac:dyDescent="0.2">
      <c r="F59" s="87"/>
      <c r="G59" s="87"/>
      <c r="H59" s="87"/>
      <c r="I59" s="87"/>
      <c r="J59" s="134"/>
    </row>
    <row r="60" spans="1:10" x14ac:dyDescent="0.2">
      <c r="F60" s="87"/>
      <c r="G60" s="87"/>
      <c r="H60" s="87"/>
      <c r="I60" s="87"/>
      <c r="J60" s="134"/>
    </row>
    <row r="61" spans="1:10" x14ac:dyDescent="0.2">
      <c r="F61" s="87"/>
      <c r="G61" s="87"/>
      <c r="H61" s="87"/>
      <c r="I61" s="87"/>
      <c r="J61" s="134"/>
    </row>
  </sheetData>
  <sheetProtection algorithmName="SHA-512" hashValue="tg2WUxVxSwbtidEmI9wI0nvXjGiTsCTnxZOL8TTfd2lKyhsrgsWzzy2bG/7GXOva0+Vna9h5HIY8k7ffXcRBBg==" saltValue="jCXw8sjJPqAcOUdbrCwgl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375" style="3" customWidth="1"/>
    <col min="2" max="2" width="14.375" style="3" customWidth="1"/>
    <col min="3" max="3" width="38.375" style="7" customWidth="1"/>
    <col min="4" max="4" width="4.375" style="3" customWidth="1"/>
    <col min="5" max="5" width="10.375" style="3" customWidth="1"/>
    <col min="6" max="6" width="9.875" style="3" customWidth="1"/>
    <col min="7" max="7" width="12.625" style="3" customWidth="1"/>
    <col min="8" max="16384" width="9.125" style="3"/>
  </cols>
  <sheetData>
    <row r="1" spans="1:7" ht="15.65" x14ac:dyDescent="0.2">
      <c r="A1" s="254" t="s">
        <v>6</v>
      </c>
      <c r="B1" s="254"/>
      <c r="C1" s="255"/>
      <c r="D1" s="254"/>
      <c r="E1" s="254"/>
      <c r="F1" s="254"/>
      <c r="G1" s="254"/>
    </row>
    <row r="2" spans="1:7" ht="25" customHeight="1" x14ac:dyDescent="0.2">
      <c r="A2" s="50" t="s">
        <v>7</v>
      </c>
      <c r="B2" s="49"/>
      <c r="C2" s="256"/>
      <c r="D2" s="256"/>
      <c r="E2" s="256"/>
      <c r="F2" s="256"/>
      <c r="G2" s="257"/>
    </row>
    <row r="3" spans="1:7" ht="25" customHeight="1" x14ac:dyDescent="0.2">
      <c r="A3" s="50" t="s">
        <v>8</v>
      </c>
      <c r="B3" s="49"/>
      <c r="C3" s="256"/>
      <c r="D3" s="256"/>
      <c r="E3" s="256"/>
      <c r="F3" s="256"/>
      <c r="G3" s="257"/>
    </row>
    <row r="4" spans="1:7" ht="25" customHeight="1" x14ac:dyDescent="0.2">
      <c r="A4" s="50" t="s">
        <v>9</v>
      </c>
      <c r="B4" s="49"/>
      <c r="C4" s="256"/>
      <c r="D4" s="256"/>
      <c r="E4" s="256"/>
      <c r="F4" s="256"/>
      <c r="G4" s="257"/>
    </row>
    <row r="5" spans="1:7" x14ac:dyDescent="0.2">
      <c r="B5" s="4"/>
      <c r="C5" s="5"/>
      <c r="D5" s="6"/>
    </row>
  </sheetData>
  <sheetProtection algorithmName="SHA-512" hashValue="S5W1ZXQEeNi5hV9km/hCGd63wl90D9n5To+yJgmwNlKN7ZZ2fji7r1EOaJUP06liMCaKriRGbtZ5efmLdHJdQA==" saltValue="wSyNiM5dJArBKHTK8H5Uu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B155-931C-4E8C-A8DA-7415AEACF868}">
  <sheetPr>
    <outlinePr summaryBelow="0"/>
    <pageSetUpPr fitToPage="1"/>
  </sheetPr>
  <dimension ref="A1:BH5000"/>
  <sheetViews>
    <sheetView tabSelected="1" workbookViewId="0">
      <pane ySplit="7" topLeftCell="A8" activePane="bottomLeft" state="frozen"/>
      <selection pane="bottomLeft" activeCell="F9" sqref="F9"/>
    </sheetView>
  </sheetViews>
  <sheetFormatPr defaultRowHeight="12.9" outlineLevelRow="2" x14ac:dyDescent="0.2"/>
  <cols>
    <col min="1" max="1" width="3.375" customWidth="1"/>
    <col min="2" max="2" width="12.375" style="121" customWidth="1"/>
    <col min="3" max="3" width="63.375" style="121" customWidth="1"/>
    <col min="4" max="4" width="4.875" customWidth="1"/>
    <col min="5" max="5" width="10.375" customWidth="1"/>
    <col min="6" max="6" width="9.875" customWidth="1"/>
    <col min="7" max="7" width="12.625" customWidth="1"/>
    <col min="8" max="11" width="0" hidden="1" customWidth="1"/>
    <col min="14" max="17" width="0" hidden="1" customWidth="1"/>
    <col min="18" max="18" width="6.8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60" t="s">
        <v>70</v>
      </c>
      <c r="B1" s="260"/>
      <c r="C1" s="260"/>
      <c r="D1" s="260"/>
      <c r="E1" s="260"/>
      <c r="F1" s="260"/>
      <c r="G1" s="260"/>
      <c r="AG1" t="s">
        <v>71</v>
      </c>
    </row>
    <row r="2" spans="1:60" ht="25" customHeight="1" x14ac:dyDescent="0.2">
      <c r="A2" s="50" t="s">
        <v>7</v>
      </c>
      <c r="B2" s="49"/>
      <c r="C2" s="261" t="s">
        <v>47</v>
      </c>
      <c r="D2" s="262"/>
      <c r="E2" s="262"/>
      <c r="F2" s="262"/>
      <c r="G2" s="263"/>
      <c r="AG2" t="s">
        <v>72</v>
      </c>
    </row>
    <row r="3" spans="1:60" ht="25" customHeight="1" x14ac:dyDescent="0.2">
      <c r="A3" s="50" t="s">
        <v>8</v>
      </c>
      <c r="B3" s="49" t="s">
        <v>43</v>
      </c>
      <c r="C3" s="261" t="s">
        <v>44</v>
      </c>
      <c r="D3" s="262"/>
      <c r="E3" s="262"/>
      <c r="F3" s="262"/>
      <c r="G3" s="263"/>
      <c r="AC3" s="121" t="s">
        <v>72</v>
      </c>
      <c r="AG3" t="s">
        <v>73</v>
      </c>
    </row>
    <row r="4" spans="1:60" ht="25" customHeight="1" x14ac:dyDescent="0.2">
      <c r="A4" s="140" t="s">
        <v>9</v>
      </c>
      <c r="B4" s="141" t="s">
        <v>43</v>
      </c>
      <c r="C4" s="264" t="s">
        <v>44</v>
      </c>
      <c r="D4" s="265"/>
      <c r="E4" s="265"/>
      <c r="F4" s="265"/>
      <c r="G4" s="266"/>
      <c r="AG4" t="s">
        <v>74</v>
      </c>
    </row>
    <row r="5" spans="1:60" x14ac:dyDescent="0.2">
      <c r="D5" s="10"/>
    </row>
    <row r="6" spans="1:60" ht="38.75" x14ac:dyDescent="0.2">
      <c r="A6" s="143" t="s">
        <v>75</v>
      </c>
      <c r="B6" s="145" t="s">
        <v>76</v>
      </c>
      <c r="C6" s="145" t="s">
        <v>77</v>
      </c>
      <c r="D6" s="144" t="s">
        <v>78</v>
      </c>
      <c r="E6" s="143" t="s">
        <v>79</v>
      </c>
      <c r="F6" s="142" t="s">
        <v>80</v>
      </c>
      <c r="G6" s="143" t="s">
        <v>29</v>
      </c>
      <c r="H6" s="146" t="s">
        <v>30</v>
      </c>
      <c r="I6" s="146" t="s">
        <v>81</v>
      </c>
      <c r="J6" s="146" t="s">
        <v>31</v>
      </c>
      <c r="K6" s="146" t="s">
        <v>82</v>
      </c>
      <c r="L6" s="146" t="s">
        <v>83</v>
      </c>
      <c r="M6" s="146" t="s">
        <v>84</v>
      </c>
      <c r="N6" s="146" t="s">
        <v>85</v>
      </c>
      <c r="O6" s="146" t="s">
        <v>86</v>
      </c>
      <c r="P6" s="146" t="s">
        <v>87</v>
      </c>
      <c r="Q6" s="146" t="s">
        <v>88</v>
      </c>
      <c r="R6" s="146" t="s">
        <v>89</v>
      </c>
      <c r="S6" s="146" t="s">
        <v>90</v>
      </c>
      <c r="T6" s="146" t="s">
        <v>91</v>
      </c>
      <c r="U6" s="146" t="s">
        <v>92</v>
      </c>
      <c r="V6" s="146" t="s">
        <v>93</v>
      </c>
      <c r="W6" s="146" t="s">
        <v>94</v>
      </c>
      <c r="X6" s="146" t="s">
        <v>95</v>
      </c>
      <c r="Y6" s="146" t="s">
        <v>96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ht="13.6" x14ac:dyDescent="0.2">
      <c r="A8" s="159" t="s">
        <v>97</v>
      </c>
      <c r="B8" s="160" t="s">
        <v>59</v>
      </c>
      <c r="C8" s="181" t="s">
        <v>60</v>
      </c>
      <c r="D8" s="161"/>
      <c r="E8" s="162"/>
      <c r="F8" s="163"/>
      <c r="G8" s="163">
        <f>SUMIF(AG9:AG13,"&lt;&gt;NOR",G9:G13)</f>
        <v>0</v>
      </c>
      <c r="H8" s="163"/>
      <c r="I8" s="163">
        <f>SUM(I9:I13)</f>
        <v>0</v>
      </c>
      <c r="J8" s="163"/>
      <c r="K8" s="163">
        <f>SUM(K9:K13)</f>
        <v>0</v>
      </c>
      <c r="L8" s="163"/>
      <c r="M8" s="163">
        <f>SUM(M9:M13)</f>
        <v>0</v>
      </c>
      <c r="N8" s="162"/>
      <c r="O8" s="162">
        <f>SUM(O9:O13)</f>
        <v>28</v>
      </c>
      <c r="P8" s="162"/>
      <c r="Q8" s="162">
        <f>SUM(Q9:Q13)</f>
        <v>165.55</v>
      </c>
      <c r="R8" s="163"/>
      <c r="S8" s="163"/>
      <c r="T8" s="164"/>
      <c r="U8" s="158"/>
      <c r="V8" s="158">
        <f>SUM(V9:V13)</f>
        <v>0</v>
      </c>
      <c r="W8" s="158"/>
      <c r="X8" s="158"/>
      <c r="Y8" s="158"/>
      <c r="AG8" t="s">
        <v>98</v>
      </c>
    </row>
    <row r="9" spans="1:60" ht="21.75" outlineLevel="1" x14ac:dyDescent="0.2">
      <c r="A9" s="173">
        <v>1</v>
      </c>
      <c r="B9" s="174" t="s">
        <v>99</v>
      </c>
      <c r="C9" s="182" t="s">
        <v>100</v>
      </c>
      <c r="D9" s="175" t="s">
        <v>101</v>
      </c>
      <c r="E9" s="176">
        <v>147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0.22</v>
      </c>
      <c r="Q9" s="176">
        <f>ROUND(E9*P9,2)</f>
        <v>32.340000000000003</v>
      </c>
      <c r="R9" s="178" t="s">
        <v>102</v>
      </c>
      <c r="S9" s="178" t="s">
        <v>103</v>
      </c>
      <c r="T9" s="179" t="s">
        <v>103</v>
      </c>
      <c r="U9" s="157">
        <v>0</v>
      </c>
      <c r="V9" s="157">
        <f>ROUND(E9*U9,2)</f>
        <v>0</v>
      </c>
      <c r="W9" s="157"/>
      <c r="X9" s="157" t="s">
        <v>104</v>
      </c>
      <c r="Y9" s="157" t="s">
        <v>105</v>
      </c>
      <c r="Z9" s="147"/>
      <c r="AA9" s="147"/>
      <c r="AB9" s="147"/>
      <c r="AC9" s="147"/>
      <c r="AD9" s="147"/>
      <c r="AE9" s="147"/>
      <c r="AF9" s="147"/>
      <c r="AG9" s="147" t="s">
        <v>106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1.75" outlineLevel="1" x14ac:dyDescent="0.2">
      <c r="A10" s="166">
        <v>2</v>
      </c>
      <c r="B10" s="167" t="s">
        <v>107</v>
      </c>
      <c r="C10" s="183" t="s">
        <v>108</v>
      </c>
      <c r="D10" s="168" t="s">
        <v>109</v>
      </c>
      <c r="E10" s="169">
        <v>140</v>
      </c>
      <c r="F10" s="170"/>
      <c r="G10" s="171">
        <f>ROUND(E10*F10,2)</f>
        <v>0</v>
      </c>
      <c r="H10" s="170"/>
      <c r="I10" s="171">
        <f>ROUND(E10*H10,2)</f>
        <v>0</v>
      </c>
      <c r="J10" s="170"/>
      <c r="K10" s="171">
        <f>ROUND(E10*J10,2)</f>
        <v>0</v>
      </c>
      <c r="L10" s="171">
        <v>21</v>
      </c>
      <c r="M10" s="171">
        <f>G10*(1+L10/100)</f>
        <v>0</v>
      </c>
      <c r="N10" s="169">
        <v>3.0000000000000001E-5</v>
      </c>
      <c r="O10" s="169">
        <f>ROUND(E10*N10,2)</f>
        <v>0</v>
      </c>
      <c r="P10" s="169">
        <v>0</v>
      </c>
      <c r="Q10" s="169">
        <f>ROUND(E10*P10,2)</f>
        <v>0</v>
      </c>
      <c r="R10" s="171" t="s">
        <v>102</v>
      </c>
      <c r="S10" s="171" t="s">
        <v>103</v>
      </c>
      <c r="T10" s="172" t="s">
        <v>103</v>
      </c>
      <c r="U10" s="157">
        <v>0</v>
      </c>
      <c r="V10" s="157">
        <f>ROUND(E10*U10,2)</f>
        <v>0</v>
      </c>
      <c r="W10" s="157"/>
      <c r="X10" s="157" t="s">
        <v>104</v>
      </c>
      <c r="Y10" s="157" t="s">
        <v>105</v>
      </c>
      <c r="Z10" s="147"/>
      <c r="AA10" s="147"/>
      <c r="AB10" s="147"/>
      <c r="AC10" s="147"/>
      <c r="AD10" s="147"/>
      <c r="AE10" s="147"/>
      <c r="AF10" s="147"/>
      <c r="AG10" s="147" t="s">
        <v>106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1.75" outlineLevel="2" x14ac:dyDescent="0.2">
      <c r="A11" s="154"/>
      <c r="B11" s="155"/>
      <c r="C11" s="267" t="s">
        <v>110</v>
      </c>
      <c r="D11" s="268"/>
      <c r="E11" s="268"/>
      <c r="F11" s="268"/>
      <c r="G11" s="268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111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80" t="str">
        <f>C11</f>
        <v>vč. urovnání ornice, naložení na skládce, vodorovným přemístěním ornice na místo rozprostření, založení trávníku osetím a dodávky travního semene.</v>
      </c>
      <c r="BB11" s="147"/>
      <c r="BC11" s="147"/>
      <c r="BD11" s="147"/>
      <c r="BE11" s="147"/>
      <c r="BF11" s="147"/>
      <c r="BG11" s="147"/>
      <c r="BH11" s="147"/>
    </row>
    <row r="12" spans="1:60" ht="21.75" outlineLevel="1" x14ac:dyDescent="0.2">
      <c r="A12" s="173">
        <v>3</v>
      </c>
      <c r="B12" s="174" t="s">
        <v>112</v>
      </c>
      <c r="C12" s="182" t="s">
        <v>113</v>
      </c>
      <c r="D12" s="175" t="s">
        <v>109</v>
      </c>
      <c r="E12" s="176">
        <v>148</v>
      </c>
      <c r="F12" s="177"/>
      <c r="G12" s="178">
        <f>ROUND(E12*F12,2)</f>
        <v>0</v>
      </c>
      <c r="H12" s="177"/>
      <c r="I12" s="178">
        <f>ROUND(E12*H12,2)</f>
        <v>0</v>
      </c>
      <c r="J12" s="177"/>
      <c r="K12" s="178">
        <f>ROUND(E12*J12,2)</f>
        <v>0</v>
      </c>
      <c r="L12" s="178">
        <v>21</v>
      </c>
      <c r="M12" s="178">
        <f>G12*(1+L12/100)</f>
        <v>0</v>
      </c>
      <c r="N12" s="176">
        <v>0</v>
      </c>
      <c r="O12" s="176">
        <f>ROUND(E12*N12,2)</f>
        <v>0</v>
      </c>
      <c r="P12" s="176">
        <v>0.90010000000000001</v>
      </c>
      <c r="Q12" s="176">
        <f>ROUND(E12*P12,2)</f>
        <v>133.21</v>
      </c>
      <c r="R12" s="178"/>
      <c r="S12" s="178" t="s">
        <v>114</v>
      </c>
      <c r="T12" s="179" t="s">
        <v>103</v>
      </c>
      <c r="U12" s="157">
        <v>0</v>
      </c>
      <c r="V12" s="157">
        <f>ROUND(E12*U12,2)</f>
        <v>0</v>
      </c>
      <c r="W12" s="157"/>
      <c r="X12" s="157" t="s">
        <v>104</v>
      </c>
      <c r="Y12" s="157" t="s">
        <v>105</v>
      </c>
      <c r="Z12" s="147"/>
      <c r="AA12" s="147"/>
      <c r="AB12" s="147"/>
      <c r="AC12" s="147"/>
      <c r="AD12" s="147"/>
      <c r="AE12" s="147"/>
      <c r="AF12" s="147"/>
      <c r="AG12" s="147" t="s">
        <v>106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3">
        <v>4</v>
      </c>
      <c r="B13" s="174" t="s">
        <v>115</v>
      </c>
      <c r="C13" s="182" t="s">
        <v>116</v>
      </c>
      <c r="D13" s="175" t="s">
        <v>117</v>
      </c>
      <c r="E13" s="176">
        <v>28</v>
      </c>
      <c r="F13" s="177"/>
      <c r="G13" s="178">
        <f>ROUND(E13*F13,2)</f>
        <v>0</v>
      </c>
      <c r="H13" s="177"/>
      <c r="I13" s="178">
        <f>ROUND(E13*H13,2)</f>
        <v>0</v>
      </c>
      <c r="J13" s="177"/>
      <c r="K13" s="178">
        <f>ROUND(E13*J13,2)</f>
        <v>0</v>
      </c>
      <c r="L13" s="178">
        <v>21</v>
      </c>
      <c r="M13" s="178">
        <f>G13*(1+L13/100)</f>
        <v>0</v>
      </c>
      <c r="N13" s="176">
        <v>1</v>
      </c>
      <c r="O13" s="176">
        <f>ROUND(E13*N13,2)</f>
        <v>28</v>
      </c>
      <c r="P13" s="176">
        <v>0</v>
      </c>
      <c r="Q13" s="176">
        <f>ROUND(E13*P13,2)</f>
        <v>0</v>
      </c>
      <c r="R13" s="178" t="s">
        <v>118</v>
      </c>
      <c r="S13" s="178" t="s">
        <v>103</v>
      </c>
      <c r="T13" s="179" t="s">
        <v>103</v>
      </c>
      <c r="U13" s="157">
        <v>0</v>
      </c>
      <c r="V13" s="157">
        <f>ROUND(E13*U13,2)</f>
        <v>0</v>
      </c>
      <c r="W13" s="157"/>
      <c r="X13" s="157" t="s">
        <v>119</v>
      </c>
      <c r="Y13" s="157" t="s">
        <v>105</v>
      </c>
      <c r="Z13" s="147"/>
      <c r="AA13" s="147"/>
      <c r="AB13" s="147"/>
      <c r="AC13" s="147"/>
      <c r="AD13" s="147"/>
      <c r="AE13" s="147"/>
      <c r="AF13" s="147"/>
      <c r="AG13" s="147" t="s">
        <v>120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13.6" x14ac:dyDescent="0.2">
      <c r="A14" s="159" t="s">
        <v>97</v>
      </c>
      <c r="B14" s="160" t="s">
        <v>61</v>
      </c>
      <c r="C14" s="181" t="s">
        <v>62</v>
      </c>
      <c r="D14" s="161"/>
      <c r="E14" s="162"/>
      <c r="F14" s="163"/>
      <c r="G14" s="163">
        <f>SUMIF(AG15:AG16,"&lt;&gt;NOR",G15:G16)</f>
        <v>0</v>
      </c>
      <c r="H14" s="163"/>
      <c r="I14" s="163">
        <f>SUM(I15:I16)</f>
        <v>0</v>
      </c>
      <c r="J14" s="163"/>
      <c r="K14" s="163">
        <f>SUM(K15:K16)</f>
        <v>0</v>
      </c>
      <c r="L14" s="163"/>
      <c r="M14" s="163">
        <f>SUM(M15:M16)</f>
        <v>0</v>
      </c>
      <c r="N14" s="162"/>
      <c r="O14" s="162">
        <f>SUM(O15:O16)</f>
        <v>89.76</v>
      </c>
      <c r="P14" s="162"/>
      <c r="Q14" s="162">
        <f>SUM(Q15:Q16)</f>
        <v>0</v>
      </c>
      <c r="R14" s="163"/>
      <c r="S14" s="163"/>
      <c r="T14" s="164"/>
      <c r="U14" s="158"/>
      <c r="V14" s="158">
        <f>SUM(V15:V16)</f>
        <v>0</v>
      </c>
      <c r="W14" s="158"/>
      <c r="X14" s="158"/>
      <c r="Y14" s="158"/>
      <c r="AG14" t="s">
        <v>98</v>
      </c>
    </row>
    <row r="15" spans="1:60" outlineLevel="1" x14ac:dyDescent="0.2">
      <c r="A15" s="173">
        <v>5</v>
      </c>
      <c r="B15" s="174" t="s">
        <v>121</v>
      </c>
      <c r="C15" s="182" t="s">
        <v>122</v>
      </c>
      <c r="D15" s="175" t="s">
        <v>109</v>
      </c>
      <c r="E15" s="176">
        <v>140</v>
      </c>
      <c r="F15" s="177"/>
      <c r="G15" s="178">
        <f>ROUND(E15*F15,2)</f>
        <v>0</v>
      </c>
      <c r="H15" s="177"/>
      <c r="I15" s="178">
        <f>ROUND(E15*H15,2)</f>
        <v>0</v>
      </c>
      <c r="J15" s="177"/>
      <c r="K15" s="178">
        <f>ROUND(E15*J15,2)</f>
        <v>0</v>
      </c>
      <c r="L15" s="178">
        <v>21</v>
      </c>
      <c r="M15" s="178">
        <f>G15*(1+L15/100)</f>
        <v>0</v>
      </c>
      <c r="N15" s="176">
        <v>0.63654999999999995</v>
      </c>
      <c r="O15" s="176">
        <f>ROUND(E15*N15,2)</f>
        <v>89.12</v>
      </c>
      <c r="P15" s="176">
        <v>0</v>
      </c>
      <c r="Q15" s="176">
        <f>ROUND(E15*P15,2)</f>
        <v>0</v>
      </c>
      <c r="R15" s="178"/>
      <c r="S15" s="178" t="s">
        <v>114</v>
      </c>
      <c r="T15" s="179" t="s">
        <v>123</v>
      </c>
      <c r="U15" s="157">
        <v>0</v>
      </c>
      <c r="V15" s="157">
        <f>ROUND(E15*U15,2)</f>
        <v>0</v>
      </c>
      <c r="W15" s="157"/>
      <c r="X15" s="157" t="s">
        <v>104</v>
      </c>
      <c r="Y15" s="157" t="s">
        <v>105</v>
      </c>
      <c r="Z15" s="147"/>
      <c r="AA15" s="147"/>
      <c r="AB15" s="147"/>
      <c r="AC15" s="147"/>
      <c r="AD15" s="147"/>
      <c r="AE15" s="147"/>
      <c r="AF15" s="147"/>
      <c r="AG15" s="147" t="s">
        <v>106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3">
        <v>6</v>
      </c>
      <c r="B16" s="174" t="s">
        <v>124</v>
      </c>
      <c r="C16" s="182" t="s">
        <v>125</v>
      </c>
      <c r="D16" s="175" t="s">
        <v>109</v>
      </c>
      <c r="E16" s="176">
        <v>1</v>
      </c>
      <c r="F16" s="177"/>
      <c r="G16" s="178">
        <f>ROUND(E16*F16,2)</f>
        <v>0</v>
      </c>
      <c r="H16" s="177"/>
      <c r="I16" s="178">
        <f>ROUND(E16*H16,2)</f>
        <v>0</v>
      </c>
      <c r="J16" s="177"/>
      <c r="K16" s="178">
        <f>ROUND(E16*J16,2)</f>
        <v>0</v>
      </c>
      <c r="L16" s="178">
        <v>21</v>
      </c>
      <c r="M16" s="178">
        <f>G16*(1+L16/100)</f>
        <v>0</v>
      </c>
      <c r="N16" s="176">
        <v>0.63654999999999995</v>
      </c>
      <c r="O16" s="176">
        <f>ROUND(E16*N16,2)</f>
        <v>0.64</v>
      </c>
      <c r="P16" s="176">
        <v>0</v>
      </c>
      <c r="Q16" s="176">
        <f>ROUND(E16*P16,2)</f>
        <v>0</v>
      </c>
      <c r="R16" s="178"/>
      <c r="S16" s="178" t="s">
        <v>114</v>
      </c>
      <c r="T16" s="179" t="s">
        <v>123</v>
      </c>
      <c r="U16" s="157">
        <v>0</v>
      </c>
      <c r="V16" s="157">
        <f>ROUND(E16*U16,2)</f>
        <v>0</v>
      </c>
      <c r="W16" s="157"/>
      <c r="X16" s="157" t="s">
        <v>104</v>
      </c>
      <c r="Y16" s="157" t="s">
        <v>105</v>
      </c>
      <c r="Z16" s="147"/>
      <c r="AA16" s="147"/>
      <c r="AB16" s="147"/>
      <c r="AC16" s="147"/>
      <c r="AD16" s="147"/>
      <c r="AE16" s="147"/>
      <c r="AF16" s="147"/>
      <c r="AG16" s="147" t="s">
        <v>106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13.6" x14ac:dyDescent="0.2">
      <c r="A17" s="159" t="s">
        <v>97</v>
      </c>
      <c r="B17" s="160" t="s">
        <v>63</v>
      </c>
      <c r="C17" s="181" t="s">
        <v>64</v>
      </c>
      <c r="D17" s="161"/>
      <c r="E17" s="162"/>
      <c r="F17" s="163"/>
      <c r="G17" s="163">
        <f>SUMIF(AG18:AG19,"&lt;&gt;NOR",G18:G19)</f>
        <v>0</v>
      </c>
      <c r="H17" s="163"/>
      <c r="I17" s="163">
        <f>SUM(I18:I19)</f>
        <v>0</v>
      </c>
      <c r="J17" s="163"/>
      <c r="K17" s="163">
        <f>SUM(K18:K19)</f>
        <v>0</v>
      </c>
      <c r="L17" s="163"/>
      <c r="M17" s="163">
        <f>SUM(M18:M19)</f>
        <v>0</v>
      </c>
      <c r="N17" s="162"/>
      <c r="O17" s="162">
        <f>SUM(O18:O19)</f>
        <v>34.520000000000003</v>
      </c>
      <c r="P17" s="162"/>
      <c r="Q17" s="162">
        <f>SUM(Q18:Q19)</f>
        <v>0</v>
      </c>
      <c r="R17" s="163"/>
      <c r="S17" s="163"/>
      <c r="T17" s="164"/>
      <c r="U17" s="158"/>
      <c r="V17" s="158">
        <f>SUM(V18:V19)</f>
        <v>37.799999999999997</v>
      </c>
      <c r="W17" s="158"/>
      <c r="X17" s="158"/>
      <c r="Y17" s="158"/>
      <c r="AG17" t="s">
        <v>98</v>
      </c>
    </row>
    <row r="18" spans="1:60" ht="32.6" outlineLevel="1" x14ac:dyDescent="0.2">
      <c r="A18" s="166">
        <v>7</v>
      </c>
      <c r="B18" s="167" t="s">
        <v>126</v>
      </c>
      <c r="C18" s="183" t="s">
        <v>127</v>
      </c>
      <c r="D18" s="168" t="s">
        <v>101</v>
      </c>
      <c r="E18" s="169">
        <v>140</v>
      </c>
      <c r="F18" s="170"/>
      <c r="G18" s="171">
        <f>ROUND(E18*F18,2)</f>
        <v>0</v>
      </c>
      <c r="H18" s="170"/>
      <c r="I18" s="171">
        <f>ROUND(E18*H18,2)</f>
        <v>0</v>
      </c>
      <c r="J18" s="170"/>
      <c r="K18" s="171">
        <f>ROUND(E18*J18,2)</f>
        <v>0</v>
      </c>
      <c r="L18" s="171">
        <v>21</v>
      </c>
      <c r="M18" s="171">
        <f>G18*(1+L18/100)</f>
        <v>0</v>
      </c>
      <c r="N18" s="169">
        <v>0.24657999999999999</v>
      </c>
      <c r="O18" s="169">
        <f>ROUND(E18*N18,2)</f>
        <v>34.520000000000003</v>
      </c>
      <c r="P18" s="169">
        <v>0</v>
      </c>
      <c r="Q18" s="169">
        <f>ROUND(E18*P18,2)</f>
        <v>0</v>
      </c>
      <c r="R18" s="171" t="s">
        <v>128</v>
      </c>
      <c r="S18" s="171" t="s">
        <v>103</v>
      </c>
      <c r="T18" s="172" t="s">
        <v>103</v>
      </c>
      <c r="U18" s="157">
        <v>0.27</v>
      </c>
      <c r="V18" s="157">
        <f>ROUND(E18*U18,2)</f>
        <v>37.799999999999997</v>
      </c>
      <c r="W18" s="157"/>
      <c r="X18" s="157" t="s">
        <v>129</v>
      </c>
      <c r="Y18" s="157" t="s">
        <v>105</v>
      </c>
      <c r="Z18" s="147"/>
      <c r="AA18" s="147"/>
      <c r="AB18" s="147"/>
      <c r="AC18" s="147"/>
      <c r="AD18" s="147"/>
      <c r="AE18" s="147"/>
      <c r="AF18" s="147"/>
      <c r="AG18" s="147" t="s">
        <v>130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267" t="s">
        <v>131</v>
      </c>
      <c r="D19" s="268"/>
      <c r="E19" s="268"/>
      <c r="F19" s="268"/>
      <c r="G19" s="268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111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13.6" x14ac:dyDescent="0.2">
      <c r="A20" s="159" t="s">
        <v>97</v>
      </c>
      <c r="B20" s="160" t="s">
        <v>65</v>
      </c>
      <c r="C20" s="181" t="s">
        <v>66</v>
      </c>
      <c r="D20" s="161"/>
      <c r="E20" s="162"/>
      <c r="F20" s="163"/>
      <c r="G20" s="163">
        <f>SUMIF(AG21:AG23,"&lt;&gt;NOR",G21:G23)</f>
        <v>0</v>
      </c>
      <c r="H20" s="163"/>
      <c r="I20" s="163">
        <f>SUM(I21:I23)</f>
        <v>0</v>
      </c>
      <c r="J20" s="163"/>
      <c r="K20" s="163">
        <f>SUM(K21:K23)</f>
        <v>0</v>
      </c>
      <c r="L20" s="163"/>
      <c r="M20" s="163">
        <f>SUM(M21:M23)</f>
        <v>0</v>
      </c>
      <c r="N20" s="162"/>
      <c r="O20" s="162">
        <f>SUM(O21:O23)</f>
        <v>0</v>
      </c>
      <c r="P20" s="162"/>
      <c r="Q20" s="162">
        <f>SUM(Q21:Q23)</f>
        <v>0</v>
      </c>
      <c r="R20" s="163"/>
      <c r="S20" s="163"/>
      <c r="T20" s="164"/>
      <c r="U20" s="158"/>
      <c r="V20" s="158">
        <f>SUM(V21:V23)</f>
        <v>0</v>
      </c>
      <c r="W20" s="158"/>
      <c r="X20" s="158"/>
      <c r="Y20" s="158"/>
      <c r="AG20" t="s">
        <v>98</v>
      </c>
    </row>
    <row r="21" spans="1:60" ht="26.5" outlineLevel="1" x14ac:dyDescent="0.2">
      <c r="A21" s="187">
        <v>8</v>
      </c>
      <c r="B21" s="188" t="s">
        <v>132</v>
      </c>
      <c r="C21" s="189" t="s">
        <v>154</v>
      </c>
      <c r="D21" s="190" t="s">
        <v>117</v>
      </c>
      <c r="E21" s="191">
        <v>131</v>
      </c>
      <c r="F21" s="193"/>
      <c r="G21" s="193">
        <f>ROUND(E21*F21,2)</f>
        <v>0</v>
      </c>
      <c r="H21" s="192"/>
      <c r="I21" s="193">
        <f>ROUND(E21*H21,2)</f>
        <v>0</v>
      </c>
      <c r="J21" s="192"/>
      <c r="K21" s="193">
        <f>ROUND(E21*J21,2)</f>
        <v>0</v>
      </c>
      <c r="L21" s="193">
        <v>21</v>
      </c>
      <c r="M21" s="193">
        <f>G21*(1+L21/100)</f>
        <v>0</v>
      </c>
      <c r="N21" s="191">
        <v>0</v>
      </c>
      <c r="O21" s="191">
        <f>ROUND(E21*N21,2)</f>
        <v>0</v>
      </c>
      <c r="P21" s="191">
        <v>0</v>
      </c>
      <c r="Q21" s="191">
        <f>ROUND(E21*P21,2)</f>
        <v>0</v>
      </c>
      <c r="R21" s="193" t="s">
        <v>133</v>
      </c>
      <c r="S21" s="193" t="s">
        <v>103</v>
      </c>
      <c r="T21" s="172" t="s">
        <v>103</v>
      </c>
      <c r="U21" s="157">
        <v>0</v>
      </c>
      <c r="V21" s="157">
        <f>ROUND(E21*U21,2)</f>
        <v>0</v>
      </c>
      <c r="W21" s="157"/>
      <c r="X21" s="157" t="s">
        <v>129</v>
      </c>
      <c r="Y21" s="157" t="s">
        <v>105</v>
      </c>
      <c r="Z21" s="147"/>
      <c r="AA21" s="147"/>
      <c r="AB21" s="147"/>
      <c r="AC21" s="147"/>
      <c r="AD21" s="147"/>
      <c r="AE21" s="147"/>
      <c r="AF21" s="147"/>
      <c r="AG21" s="147" t="s">
        <v>130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258" t="s">
        <v>134</v>
      </c>
      <c r="D22" s="259"/>
      <c r="E22" s="259"/>
      <c r="F22" s="259"/>
      <c r="G22" s="259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135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6.5" outlineLevel="1" x14ac:dyDescent="0.2">
      <c r="A23" s="194">
        <v>9</v>
      </c>
      <c r="B23" s="195" t="s">
        <v>136</v>
      </c>
      <c r="C23" s="196" t="s">
        <v>155</v>
      </c>
      <c r="D23" s="197" t="s">
        <v>137</v>
      </c>
      <c r="E23" s="198">
        <v>30.5</v>
      </c>
      <c r="F23" s="200"/>
      <c r="G23" s="200">
        <f>ROUND(E23*F23,2)</f>
        <v>0</v>
      </c>
      <c r="H23" s="199"/>
      <c r="I23" s="200">
        <f>ROUND(E23*H23,2)</f>
        <v>0</v>
      </c>
      <c r="J23" s="199"/>
      <c r="K23" s="200">
        <f>ROUND(E23*J23,2)</f>
        <v>0</v>
      </c>
      <c r="L23" s="200">
        <v>21</v>
      </c>
      <c r="M23" s="200">
        <f>G23*(1+L23/100)</f>
        <v>0</v>
      </c>
      <c r="N23" s="198">
        <v>0</v>
      </c>
      <c r="O23" s="198">
        <f>ROUND(E23*N23,2)</f>
        <v>0</v>
      </c>
      <c r="P23" s="198">
        <v>0</v>
      </c>
      <c r="Q23" s="198">
        <f>ROUND(E23*P23,2)</f>
        <v>0</v>
      </c>
      <c r="R23" s="200"/>
      <c r="S23" s="200" t="s">
        <v>138</v>
      </c>
      <c r="T23" s="179" t="s">
        <v>139</v>
      </c>
      <c r="U23" s="157">
        <v>0</v>
      </c>
      <c r="V23" s="157">
        <f>ROUND(E23*U23,2)</f>
        <v>0</v>
      </c>
      <c r="W23" s="157"/>
      <c r="X23" s="157" t="s">
        <v>104</v>
      </c>
      <c r="Y23" s="157" t="s">
        <v>105</v>
      </c>
      <c r="Z23" s="147"/>
      <c r="AA23" s="147"/>
      <c r="AB23" s="147"/>
      <c r="AC23" s="147"/>
      <c r="AD23" s="147"/>
      <c r="AE23" s="147"/>
      <c r="AF23" s="147"/>
      <c r="AG23" s="147" t="s">
        <v>106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13.6" x14ac:dyDescent="0.2">
      <c r="A24" s="159" t="s">
        <v>97</v>
      </c>
      <c r="B24" s="160" t="s">
        <v>68</v>
      </c>
      <c r="C24" s="181" t="s">
        <v>27</v>
      </c>
      <c r="D24" s="161"/>
      <c r="E24" s="162"/>
      <c r="F24" s="163"/>
      <c r="G24" s="163">
        <f>SUMIF(AG25:AG29,"&lt;&gt;NOR",G25:G29)</f>
        <v>0</v>
      </c>
      <c r="H24" s="163"/>
      <c r="I24" s="163">
        <f>SUM(I25:I29)</f>
        <v>0</v>
      </c>
      <c r="J24" s="163"/>
      <c r="K24" s="163">
        <f>SUM(K25:K29)</f>
        <v>0</v>
      </c>
      <c r="L24" s="163"/>
      <c r="M24" s="163">
        <f>SUM(M25:M29)</f>
        <v>0</v>
      </c>
      <c r="N24" s="162"/>
      <c r="O24" s="162">
        <f>SUM(O25:O29)</f>
        <v>0</v>
      </c>
      <c r="P24" s="162"/>
      <c r="Q24" s="162">
        <f>SUM(Q25:Q29)</f>
        <v>0</v>
      </c>
      <c r="R24" s="163"/>
      <c r="S24" s="163"/>
      <c r="T24" s="164"/>
      <c r="U24" s="158"/>
      <c r="V24" s="158">
        <f>SUM(V25:V29)</f>
        <v>0</v>
      </c>
      <c r="W24" s="158"/>
      <c r="X24" s="158"/>
      <c r="Y24" s="158"/>
      <c r="AG24" t="s">
        <v>98</v>
      </c>
    </row>
    <row r="25" spans="1:60" outlineLevel="1" x14ac:dyDescent="0.2">
      <c r="A25" s="173">
        <v>10</v>
      </c>
      <c r="B25" s="174" t="s">
        <v>140</v>
      </c>
      <c r="C25" s="182" t="s">
        <v>141</v>
      </c>
      <c r="D25" s="175" t="s">
        <v>142</v>
      </c>
      <c r="E25" s="176">
        <v>1</v>
      </c>
      <c r="F25" s="177"/>
      <c r="G25" s="178">
        <f>ROUND(E25*F25,2)</f>
        <v>0</v>
      </c>
      <c r="H25" s="177"/>
      <c r="I25" s="178">
        <f>ROUND(E25*H25,2)</f>
        <v>0</v>
      </c>
      <c r="J25" s="177"/>
      <c r="K25" s="178">
        <f>ROUND(E25*J25,2)</f>
        <v>0</v>
      </c>
      <c r="L25" s="178">
        <v>21</v>
      </c>
      <c r="M25" s="178">
        <f>G25*(1+L25/100)</f>
        <v>0</v>
      </c>
      <c r="N25" s="176">
        <v>0</v>
      </c>
      <c r="O25" s="176">
        <f>ROUND(E25*N25,2)</f>
        <v>0</v>
      </c>
      <c r="P25" s="176">
        <v>0</v>
      </c>
      <c r="Q25" s="176">
        <f>ROUND(E25*P25,2)</f>
        <v>0</v>
      </c>
      <c r="R25" s="178"/>
      <c r="S25" s="178" t="s">
        <v>114</v>
      </c>
      <c r="T25" s="179" t="s">
        <v>123</v>
      </c>
      <c r="U25" s="157">
        <v>0</v>
      </c>
      <c r="V25" s="157">
        <f>ROUND(E25*U25,2)</f>
        <v>0</v>
      </c>
      <c r="W25" s="157"/>
      <c r="X25" s="157" t="s">
        <v>129</v>
      </c>
      <c r="Y25" s="157" t="s">
        <v>105</v>
      </c>
      <c r="Z25" s="147"/>
      <c r="AA25" s="147"/>
      <c r="AB25" s="147"/>
      <c r="AC25" s="147"/>
      <c r="AD25" s="147"/>
      <c r="AE25" s="147"/>
      <c r="AF25" s="147"/>
      <c r="AG25" s="147" t="s">
        <v>130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73">
        <v>11</v>
      </c>
      <c r="B26" s="174" t="s">
        <v>143</v>
      </c>
      <c r="C26" s="182" t="s">
        <v>144</v>
      </c>
      <c r="D26" s="175" t="s">
        <v>142</v>
      </c>
      <c r="E26" s="176">
        <v>1</v>
      </c>
      <c r="F26" s="177"/>
      <c r="G26" s="178">
        <f>ROUND(E26*F26,2)</f>
        <v>0</v>
      </c>
      <c r="H26" s="177"/>
      <c r="I26" s="178">
        <f>ROUND(E26*H26,2)</f>
        <v>0</v>
      </c>
      <c r="J26" s="177"/>
      <c r="K26" s="178">
        <f>ROUND(E26*J26,2)</f>
        <v>0</v>
      </c>
      <c r="L26" s="178">
        <v>21</v>
      </c>
      <c r="M26" s="178">
        <f>G26*(1+L26/100)</f>
        <v>0</v>
      </c>
      <c r="N26" s="176">
        <v>0</v>
      </c>
      <c r="O26" s="176">
        <f>ROUND(E26*N26,2)</f>
        <v>0</v>
      </c>
      <c r="P26" s="176">
        <v>0</v>
      </c>
      <c r="Q26" s="176">
        <f>ROUND(E26*P26,2)</f>
        <v>0</v>
      </c>
      <c r="R26" s="178"/>
      <c r="S26" s="178" t="s">
        <v>114</v>
      </c>
      <c r="T26" s="179" t="s">
        <v>123</v>
      </c>
      <c r="U26" s="157">
        <v>0</v>
      </c>
      <c r="V26" s="157">
        <f>ROUND(E26*U26,2)</f>
        <v>0</v>
      </c>
      <c r="W26" s="157"/>
      <c r="X26" s="157" t="s">
        <v>129</v>
      </c>
      <c r="Y26" s="157" t="s">
        <v>105</v>
      </c>
      <c r="Z26" s="147"/>
      <c r="AA26" s="147"/>
      <c r="AB26" s="147"/>
      <c r="AC26" s="147"/>
      <c r="AD26" s="147"/>
      <c r="AE26" s="147"/>
      <c r="AF26" s="147"/>
      <c r="AG26" s="147" t="s">
        <v>130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3">
        <v>12</v>
      </c>
      <c r="B27" s="174" t="s">
        <v>145</v>
      </c>
      <c r="C27" s="182" t="s">
        <v>146</v>
      </c>
      <c r="D27" s="175" t="s">
        <v>142</v>
      </c>
      <c r="E27" s="176">
        <v>1</v>
      </c>
      <c r="F27" s="177"/>
      <c r="G27" s="178">
        <f>ROUND(E27*F27,2)</f>
        <v>0</v>
      </c>
      <c r="H27" s="177"/>
      <c r="I27" s="178">
        <f>ROUND(E27*H27,2)</f>
        <v>0</v>
      </c>
      <c r="J27" s="177"/>
      <c r="K27" s="178">
        <f>ROUND(E27*J27,2)</f>
        <v>0</v>
      </c>
      <c r="L27" s="178">
        <v>21</v>
      </c>
      <c r="M27" s="178">
        <f>G27*(1+L27/100)</f>
        <v>0</v>
      </c>
      <c r="N27" s="176">
        <v>0</v>
      </c>
      <c r="O27" s="176">
        <f>ROUND(E27*N27,2)</f>
        <v>0</v>
      </c>
      <c r="P27" s="176">
        <v>0</v>
      </c>
      <c r="Q27" s="176">
        <f>ROUND(E27*P27,2)</f>
        <v>0</v>
      </c>
      <c r="R27" s="178"/>
      <c r="S27" s="178" t="s">
        <v>114</v>
      </c>
      <c r="T27" s="179" t="s">
        <v>123</v>
      </c>
      <c r="U27" s="157">
        <v>0</v>
      </c>
      <c r="V27" s="157">
        <f>ROUND(E27*U27,2)</f>
        <v>0</v>
      </c>
      <c r="W27" s="157"/>
      <c r="X27" s="157" t="s">
        <v>129</v>
      </c>
      <c r="Y27" s="157" t="s">
        <v>105</v>
      </c>
      <c r="Z27" s="147"/>
      <c r="AA27" s="147"/>
      <c r="AB27" s="147"/>
      <c r="AC27" s="147"/>
      <c r="AD27" s="147"/>
      <c r="AE27" s="147"/>
      <c r="AF27" s="147"/>
      <c r="AG27" s="147" t="s">
        <v>130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3">
        <v>13</v>
      </c>
      <c r="B28" s="174" t="s">
        <v>147</v>
      </c>
      <c r="C28" s="182" t="s">
        <v>148</v>
      </c>
      <c r="D28" s="175" t="s">
        <v>142</v>
      </c>
      <c r="E28" s="176">
        <v>1</v>
      </c>
      <c r="F28" s="177"/>
      <c r="G28" s="178">
        <f>ROUND(E28*F28,2)</f>
        <v>0</v>
      </c>
      <c r="H28" s="177"/>
      <c r="I28" s="178">
        <f>ROUND(E28*H28,2)</f>
        <v>0</v>
      </c>
      <c r="J28" s="177"/>
      <c r="K28" s="178">
        <f>ROUND(E28*J28,2)</f>
        <v>0</v>
      </c>
      <c r="L28" s="178">
        <v>21</v>
      </c>
      <c r="M28" s="178">
        <f>G28*(1+L28/100)</f>
        <v>0</v>
      </c>
      <c r="N28" s="176">
        <v>0</v>
      </c>
      <c r="O28" s="176">
        <f>ROUND(E28*N28,2)</f>
        <v>0</v>
      </c>
      <c r="P28" s="176">
        <v>0</v>
      </c>
      <c r="Q28" s="176">
        <f>ROUND(E28*P28,2)</f>
        <v>0</v>
      </c>
      <c r="R28" s="178"/>
      <c r="S28" s="178" t="s">
        <v>114</v>
      </c>
      <c r="T28" s="179" t="s">
        <v>123</v>
      </c>
      <c r="U28" s="157">
        <v>0</v>
      </c>
      <c r="V28" s="157">
        <f>ROUND(E28*U28,2)</f>
        <v>0</v>
      </c>
      <c r="W28" s="157"/>
      <c r="X28" s="157" t="s">
        <v>129</v>
      </c>
      <c r="Y28" s="157" t="s">
        <v>105</v>
      </c>
      <c r="Z28" s="147"/>
      <c r="AA28" s="147"/>
      <c r="AB28" s="147"/>
      <c r="AC28" s="147"/>
      <c r="AD28" s="147"/>
      <c r="AE28" s="147"/>
      <c r="AF28" s="147"/>
      <c r="AG28" s="147" t="s">
        <v>130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66">
        <v>14</v>
      </c>
      <c r="B29" s="167" t="s">
        <v>149</v>
      </c>
      <c r="C29" s="183" t="s">
        <v>150</v>
      </c>
      <c r="D29" s="168" t="s">
        <v>142</v>
      </c>
      <c r="E29" s="169">
        <v>1</v>
      </c>
      <c r="F29" s="170"/>
      <c r="G29" s="171">
        <f>ROUND(E29*F29,2)</f>
        <v>0</v>
      </c>
      <c r="H29" s="170"/>
      <c r="I29" s="171">
        <f>ROUND(E29*H29,2)</f>
        <v>0</v>
      </c>
      <c r="J29" s="170"/>
      <c r="K29" s="171">
        <f>ROUND(E29*J29,2)</f>
        <v>0</v>
      </c>
      <c r="L29" s="171">
        <v>21</v>
      </c>
      <c r="M29" s="171">
        <f>G29*(1+L29/100)</f>
        <v>0</v>
      </c>
      <c r="N29" s="169">
        <v>0</v>
      </c>
      <c r="O29" s="169">
        <f>ROUND(E29*N29,2)</f>
        <v>0</v>
      </c>
      <c r="P29" s="169">
        <v>0</v>
      </c>
      <c r="Q29" s="169">
        <f>ROUND(E29*P29,2)</f>
        <v>0</v>
      </c>
      <c r="R29" s="171"/>
      <c r="S29" s="171" t="s">
        <v>114</v>
      </c>
      <c r="T29" s="172" t="s">
        <v>123</v>
      </c>
      <c r="U29" s="157">
        <v>0</v>
      </c>
      <c r="V29" s="157">
        <f>ROUND(E29*U29,2)</f>
        <v>0</v>
      </c>
      <c r="W29" s="157"/>
      <c r="X29" s="157" t="s">
        <v>129</v>
      </c>
      <c r="Y29" s="157" t="s">
        <v>105</v>
      </c>
      <c r="Z29" s="147"/>
      <c r="AA29" s="147"/>
      <c r="AB29" s="147"/>
      <c r="AC29" s="147"/>
      <c r="AD29" s="147"/>
      <c r="AE29" s="147"/>
      <c r="AF29" s="147"/>
      <c r="AG29" s="147" t="s">
        <v>130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x14ac:dyDescent="0.2">
      <c r="A30" s="3"/>
      <c r="B30" s="4"/>
      <c r="C30" s="184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E30">
        <v>12</v>
      </c>
      <c r="AF30">
        <v>21</v>
      </c>
      <c r="AG30" t="s">
        <v>83</v>
      </c>
    </row>
    <row r="31" spans="1:60" ht="13.6" x14ac:dyDescent="0.2">
      <c r="A31" s="150"/>
      <c r="B31" s="151" t="s">
        <v>29</v>
      </c>
      <c r="C31" s="185"/>
      <c r="D31" s="152"/>
      <c r="E31" s="153"/>
      <c r="F31" s="153"/>
      <c r="G31" s="165">
        <f>G8+G14+G17+G20+G24</f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f>SUMIF(L7:L29,AE30,G7:G29)</f>
        <v>0</v>
      </c>
      <c r="AF31">
        <f>SUMIF(L7:L29,AF30,G7:G29)</f>
        <v>0</v>
      </c>
      <c r="AG31" t="s">
        <v>151</v>
      </c>
    </row>
    <row r="32" spans="1:60" x14ac:dyDescent="0.2">
      <c r="C32" s="186"/>
      <c r="D32" s="10"/>
      <c r="AG32" t="s">
        <v>152</v>
      </c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wiqyOk6RVcrDS9095D+i0Q5ES4lnCqpPER1TyRSF8gZJaeADlX/LEAUh3H9Z+MRdYMRdlDmW9rey71JooC0OVA==" saltValue="8XIz/fl78yXQ7QzNR7z24Q==" spinCount="100000" sheet="1" formatRows="0"/>
  <mergeCells count="7">
    <mergeCell ref="C22:G22"/>
    <mergeCell ref="A1:G1"/>
    <mergeCell ref="C2:G2"/>
    <mergeCell ref="C3:G3"/>
    <mergeCell ref="C4:G4"/>
    <mergeCell ref="C11:G11"/>
    <mergeCell ref="C19:G19"/>
  </mergeCells>
  <pageMargins left="0.59055118110236204" right="0.196850393700787" top="0.78740157499999996" bottom="0.78740157499999996" header="0.3" footer="0.3"/>
  <pageSetup paperSize="9" scale="92" fitToHeight="0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</dc:creator>
  <cp:lastModifiedBy>Pisková Radana</cp:lastModifiedBy>
  <cp:lastPrinted>2025-10-07T03:58:44Z</cp:lastPrinted>
  <dcterms:created xsi:type="dcterms:W3CDTF">2009-04-08T07:15:50Z</dcterms:created>
  <dcterms:modified xsi:type="dcterms:W3CDTF">2025-10-09T10:32:16Z</dcterms:modified>
</cp:coreProperties>
</file>