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bor\OneDrive\2025 STAVBY\25_05_30 Náhradní zdroj Hlavní PaP\0 VÝSTUP 2\"/>
    </mc:Choice>
  </mc:AlternateContent>
  <xr:revisionPtr revIDLastSave="0" documentId="13_ncr:1_{5A099F4C-D6B2-439D-8D9E-80E32A867258}" xr6:coauthVersionLast="47" xr6:coauthVersionMax="47" xr10:uidLastSave="{00000000-0000-0000-0000-000000000000}"/>
  <bookViews>
    <workbookView xWindow="1230" yWindow="240" windowWidth="17115" windowHeight="14985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Rekapitulace" sheetId="13" r:id="rId5"/>
    <sheet name="Rozpočet" sheetId="14" r:id="rId6"/>
  </sheets>
  <externalReferences>
    <externalReference r:id="rId7"/>
    <externalReference r:id="rId8"/>
  </externalReferences>
  <definedNames>
    <definedName name="_1info">#REF!</definedName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5">Rozpočet!$1:$1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Pol'!$A$1:$Y$229</definedName>
    <definedName name="_xlnm.Print_Area" localSheetId="4">Rekapitulace!$A$1:$D$27</definedName>
    <definedName name="_xlnm.Print_Area" localSheetId="5">Rozpočet!$A$1:$H$100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arametry">#REF!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Rekapitulace">Rekapitulace!$A$1:$I$26</definedName>
    <definedName name="Rozpočet">Rozpočet!$A$1:$J$102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4" l="1"/>
  <c r="F7" i="14" s="1"/>
  <c r="H5" i="14"/>
  <c r="H7" i="14" s="1"/>
  <c r="I5" i="14"/>
  <c r="J5" i="14" s="1"/>
  <c r="J7" i="14" s="1"/>
  <c r="F10" i="14"/>
  <c r="F12" i="14" s="1"/>
  <c r="H10" i="14"/>
  <c r="H12" i="14" s="1"/>
  <c r="I10" i="14"/>
  <c r="J10" i="14" s="1"/>
  <c r="J12" i="14" s="1"/>
  <c r="F15" i="14"/>
  <c r="H15" i="14"/>
  <c r="H18" i="14" s="1"/>
  <c r="I15" i="14"/>
  <c r="J15" i="14"/>
  <c r="J18" i="14" s="1"/>
  <c r="F16" i="14"/>
  <c r="H16" i="14"/>
  <c r="F18" i="14"/>
  <c r="F22" i="14"/>
  <c r="F42" i="14" s="1"/>
  <c r="H22" i="14"/>
  <c r="I22" i="14"/>
  <c r="J22" i="14" s="1"/>
  <c r="F23" i="14"/>
  <c r="H23" i="14"/>
  <c r="I23" i="14"/>
  <c r="J23" i="14" s="1"/>
  <c r="F26" i="14"/>
  <c r="H26" i="14"/>
  <c r="I26" i="14"/>
  <c r="J26" i="14" s="1"/>
  <c r="F27" i="14"/>
  <c r="H27" i="14"/>
  <c r="I27" i="14"/>
  <c r="J27" i="14" s="1"/>
  <c r="F28" i="14"/>
  <c r="H28" i="14"/>
  <c r="I28" i="14"/>
  <c r="J28" i="14" s="1"/>
  <c r="F31" i="14"/>
  <c r="H31" i="14"/>
  <c r="I31" i="14"/>
  <c r="J31" i="14" s="1"/>
  <c r="F32" i="14"/>
  <c r="H32" i="14"/>
  <c r="I32" i="14"/>
  <c r="J32" i="14" s="1"/>
  <c r="F35" i="14"/>
  <c r="H35" i="14"/>
  <c r="I35" i="14"/>
  <c r="J35" i="14" s="1"/>
  <c r="F36" i="14"/>
  <c r="H36" i="14"/>
  <c r="I36" i="14"/>
  <c r="J36" i="14" s="1"/>
  <c r="F39" i="14"/>
  <c r="H39" i="14"/>
  <c r="I39" i="14"/>
  <c r="J39" i="14" s="1"/>
  <c r="F40" i="14"/>
  <c r="H40" i="14"/>
  <c r="I40" i="14"/>
  <c r="J40" i="14" s="1"/>
  <c r="H42" i="14"/>
  <c r="F46" i="14"/>
  <c r="F48" i="14" s="1"/>
  <c r="H46" i="14"/>
  <c r="H48" i="14" s="1"/>
  <c r="I46" i="14"/>
  <c r="J46" i="14"/>
  <c r="J48" i="14" s="1"/>
  <c r="F51" i="14"/>
  <c r="H51" i="14"/>
  <c r="I51" i="14"/>
  <c r="J51" i="14" s="1"/>
  <c r="J56" i="14" s="1"/>
  <c r="F54" i="14"/>
  <c r="F56" i="14" s="1"/>
  <c r="H54" i="14"/>
  <c r="I54" i="14"/>
  <c r="J54" i="14" s="1"/>
  <c r="H56" i="14"/>
  <c r="F60" i="14"/>
  <c r="H60" i="14"/>
  <c r="I60" i="14"/>
  <c r="J60" i="14"/>
  <c r="J65" i="14" s="1"/>
  <c r="F63" i="14"/>
  <c r="H63" i="14"/>
  <c r="I63" i="14"/>
  <c r="J63" i="14"/>
  <c r="F65" i="14"/>
  <c r="H65" i="14"/>
  <c r="F70" i="14"/>
  <c r="H70" i="14"/>
  <c r="I70" i="14"/>
  <c r="J70" i="14"/>
  <c r="F73" i="14"/>
  <c r="H73" i="14"/>
  <c r="I73" i="14"/>
  <c r="J73" i="14" s="1"/>
  <c r="F76" i="14"/>
  <c r="H76" i="14"/>
  <c r="I76" i="14"/>
  <c r="J76" i="14"/>
  <c r="F79" i="14"/>
  <c r="H79" i="14"/>
  <c r="I79" i="14"/>
  <c r="J79" i="14" s="1"/>
  <c r="F82" i="14"/>
  <c r="H82" i="14"/>
  <c r="I82" i="14"/>
  <c r="J82" i="14"/>
  <c r="F85" i="14"/>
  <c r="H85" i="14"/>
  <c r="I85" i="14"/>
  <c r="J85" i="14" s="1"/>
  <c r="F88" i="14"/>
  <c r="H88" i="14"/>
  <c r="I88" i="14"/>
  <c r="J88" i="14"/>
  <c r="F91" i="14"/>
  <c r="H91" i="14"/>
  <c r="I91" i="14"/>
  <c r="J91" i="14" s="1"/>
  <c r="F94" i="14"/>
  <c r="H94" i="14"/>
  <c r="I94" i="14"/>
  <c r="J94" i="14"/>
  <c r="F97" i="14"/>
  <c r="H97" i="14"/>
  <c r="I97" i="14"/>
  <c r="J97" i="14" s="1"/>
  <c r="F98" i="14"/>
  <c r="H98" i="14"/>
  <c r="I98" i="14"/>
  <c r="J98" i="14"/>
  <c r="F100" i="14"/>
  <c r="H100" i="14"/>
  <c r="B22" i="13"/>
  <c r="H66" i="14" l="1"/>
  <c r="C16" i="13" s="1"/>
  <c r="C18" i="13" s="1"/>
  <c r="J100" i="14"/>
  <c r="C21" i="13" s="1"/>
  <c r="C22" i="13" s="1"/>
  <c r="J42" i="14"/>
  <c r="J66" i="14" s="1"/>
  <c r="F66" i="14"/>
  <c r="B15" i="13" s="1"/>
  <c r="B18" i="13" s="1"/>
  <c r="I66" i="1"/>
  <c r="I65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BA217" i="12"/>
  <c r="BA207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5" i="12"/>
  <c r="M15" i="12" s="1"/>
  <c r="I15" i="12"/>
  <c r="K15" i="12"/>
  <c r="O15" i="12"/>
  <c r="O8" i="12" s="1"/>
  <c r="Q15" i="12"/>
  <c r="V15" i="12"/>
  <c r="G17" i="12"/>
  <c r="M17" i="12" s="1"/>
  <c r="I17" i="12"/>
  <c r="K17" i="12"/>
  <c r="O17" i="12"/>
  <c r="Q17" i="12"/>
  <c r="V17" i="12"/>
  <c r="G19" i="12"/>
  <c r="I19" i="12"/>
  <c r="K19" i="12"/>
  <c r="M19" i="12"/>
  <c r="O19" i="12"/>
  <c r="Q19" i="12"/>
  <c r="V19" i="12"/>
  <c r="G21" i="12"/>
  <c r="I21" i="12"/>
  <c r="K21" i="12"/>
  <c r="M21" i="12"/>
  <c r="O21" i="12"/>
  <c r="Q21" i="12"/>
  <c r="V21" i="12"/>
  <c r="G25" i="12"/>
  <c r="G8" i="12" s="1"/>
  <c r="I25" i="12"/>
  <c r="K25" i="12"/>
  <c r="O25" i="12"/>
  <c r="Q25" i="12"/>
  <c r="V25" i="12"/>
  <c r="G27" i="12"/>
  <c r="M27" i="12" s="1"/>
  <c r="I27" i="12"/>
  <c r="K27" i="12"/>
  <c r="O27" i="12"/>
  <c r="Q27" i="12"/>
  <c r="V27" i="12"/>
  <c r="G30" i="12"/>
  <c r="I30" i="12"/>
  <c r="K30" i="12"/>
  <c r="M30" i="12"/>
  <c r="O30" i="12"/>
  <c r="Q30" i="12"/>
  <c r="V30" i="12"/>
  <c r="G32" i="12"/>
  <c r="I32" i="12"/>
  <c r="K32" i="12"/>
  <c r="M32" i="12"/>
  <c r="O32" i="12"/>
  <c r="Q32" i="12"/>
  <c r="V32" i="12"/>
  <c r="G34" i="12"/>
  <c r="M34" i="12" s="1"/>
  <c r="I34" i="12"/>
  <c r="K34" i="12"/>
  <c r="O34" i="12"/>
  <c r="Q34" i="12"/>
  <c r="V34" i="12"/>
  <c r="G37" i="12"/>
  <c r="M37" i="12" s="1"/>
  <c r="I37" i="12"/>
  <c r="K37" i="12"/>
  <c r="O37" i="12"/>
  <c r="Q37" i="12"/>
  <c r="V37" i="12"/>
  <c r="G40" i="12"/>
  <c r="I40" i="12"/>
  <c r="I39" i="12" s="1"/>
  <c r="K40" i="12"/>
  <c r="M40" i="12"/>
  <c r="O40" i="12"/>
  <c r="O39" i="12" s="1"/>
  <c r="Q40" i="12"/>
  <c r="Q39" i="12" s="1"/>
  <c r="V40" i="12"/>
  <c r="G42" i="12"/>
  <c r="G39" i="12" s="1"/>
  <c r="I42" i="12"/>
  <c r="K42" i="12"/>
  <c r="K39" i="12" s="1"/>
  <c r="O42" i="12"/>
  <c r="Q42" i="12"/>
  <c r="V42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8" i="12"/>
  <c r="I48" i="12"/>
  <c r="K48" i="12"/>
  <c r="M48" i="12"/>
  <c r="O48" i="12"/>
  <c r="Q48" i="12"/>
  <c r="V48" i="12"/>
  <c r="G51" i="12"/>
  <c r="M51" i="12" s="1"/>
  <c r="I51" i="12"/>
  <c r="K51" i="12"/>
  <c r="O51" i="12"/>
  <c r="Q51" i="12"/>
  <c r="V51" i="12"/>
  <c r="G53" i="12"/>
  <c r="M53" i="12" s="1"/>
  <c r="I53" i="12"/>
  <c r="K53" i="12"/>
  <c r="O53" i="12"/>
  <c r="Q53" i="12"/>
  <c r="V53" i="12"/>
  <c r="G55" i="12"/>
  <c r="M55" i="12" s="1"/>
  <c r="I55" i="12"/>
  <c r="K55" i="12"/>
  <c r="O55" i="12"/>
  <c r="Q55" i="12"/>
  <c r="V55" i="12"/>
  <c r="V39" i="12" s="1"/>
  <c r="G57" i="12"/>
  <c r="I57" i="12"/>
  <c r="K57" i="12"/>
  <c r="M57" i="12"/>
  <c r="O57" i="12"/>
  <c r="Q57" i="12"/>
  <c r="V57" i="12"/>
  <c r="G59" i="12"/>
  <c r="M59" i="12" s="1"/>
  <c r="I59" i="12"/>
  <c r="K59" i="12"/>
  <c r="O59" i="12"/>
  <c r="Q59" i="12"/>
  <c r="V59" i="12"/>
  <c r="G61" i="12"/>
  <c r="I61" i="12"/>
  <c r="K61" i="12"/>
  <c r="M61" i="12"/>
  <c r="O61" i="12"/>
  <c r="Q61" i="12"/>
  <c r="V61" i="12"/>
  <c r="G63" i="12"/>
  <c r="I63" i="12"/>
  <c r="K63" i="12"/>
  <c r="M63" i="12"/>
  <c r="O63" i="12"/>
  <c r="Q63" i="12"/>
  <c r="V63" i="12"/>
  <c r="G64" i="12"/>
  <c r="I64" i="12"/>
  <c r="K64" i="12"/>
  <c r="M64" i="12"/>
  <c r="O64" i="12"/>
  <c r="Q64" i="12"/>
  <c r="V64" i="12"/>
  <c r="G66" i="12"/>
  <c r="M66" i="12" s="1"/>
  <c r="I66" i="12"/>
  <c r="K66" i="12"/>
  <c r="O66" i="12"/>
  <c r="Q66" i="12"/>
  <c r="V66" i="12"/>
  <c r="G68" i="12"/>
  <c r="I68" i="12"/>
  <c r="K68" i="12"/>
  <c r="M68" i="12"/>
  <c r="O68" i="12"/>
  <c r="Q68" i="12"/>
  <c r="V68" i="12"/>
  <c r="V70" i="12"/>
  <c r="G71" i="12"/>
  <c r="I71" i="12"/>
  <c r="I70" i="12" s="1"/>
  <c r="K71" i="12"/>
  <c r="M71" i="12"/>
  <c r="O71" i="12"/>
  <c r="O70" i="12" s="1"/>
  <c r="Q71" i="12"/>
  <c r="Q70" i="12" s="1"/>
  <c r="V71" i="12"/>
  <c r="G72" i="12"/>
  <c r="G70" i="12" s="1"/>
  <c r="I72" i="12"/>
  <c r="K72" i="12"/>
  <c r="K70" i="12" s="1"/>
  <c r="O72" i="12"/>
  <c r="Q72" i="12"/>
  <c r="V72" i="12"/>
  <c r="G74" i="12"/>
  <c r="I74" i="12"/>
  <c r="K74" i="12"/>
  <c r="M74" i="12"/>
  <c r="O74" i="12"/>
  <c r="Q74" i="12"/>
  <c r="V74" i="12"/>
  <c r="G75" i="12"/>
  <c r="M75" i="12" s="1"/>
  <c r="I75" i="12"/>
  <c r="K75" i="12"/>
  <c r="O75" i="12"/>
  <c r="Q75" i="12"/>
  <c r="V75" i="12"/>
  <c r="G76" i="12"/>
  <c r="I76" i="12"/>
  <c r="K76" i="12"/>
  <c r="M76" i="12"/>
  <c r="O76" i="12"/>
  <c r="Q76" i="12"/>
  <c r="V76" i="12"/>
  <c r="G77" i="12"/>
  <c r="M77" i="12" s="1"/>
  <c r="I77" i="12"/>
  <c r="K77" i="12"/>
  <c r="O77" i="12"/>
  <c r="Q77" i="12"/>
  <c r="V77" i="12"/>
  <c r="G78" i="12"/>
  <c r="I78" i="12"/>
  <c r="K78" i="12"/>
  <c r="M78" i="12"/>
  <c r="O78" i="12"/>
  <c r="Q78" i="12"/>
  <c r="V78" i="12"/>
  <c r="G80" i="12"/>
  <c r="I80" i="12"/>
  <c r="I79" i="12" s="1"/>
  <c r="K80" i="12"/>
  <c r="M80" i="12"/>
  <c r="O80" i="12"/>
  <c r="O79" i="12" s="1"/>
  <c r="Q80" i="12"/>
  <c r="Q79" i="12" s="1"/>
  <c r="V80" i="12"/>
  <c r="G82" i="12"/>
  <c r="G79" i="12" s="1"/>
  <c r="I82" i="12"/>
  <c r="K82" i="12"/>
  <c r="K79" i="12" s="1"/>
  <c r="O82" i="12"/>
  <c r="Q82" i="12"/>
  <c r="V82" i="12"/>
  <c r="G84" i="12"/>
  <c r="I84" i="12"/>
  <c r="K84" i="12"/>
  <c r="M84" i="12"/>
  <c r="O84" i="12"/>
  <c r="Q84" i="12"/>
  <c r="V84" i="12"/>
  <c r="G86" i="12"/>
  <c r="M86" i="12" s="1"/>
  <c r="I86" i="12"/>
  <c r="K86" i="12"/>
  <c r="O86" i="12"/>
  <c r="Q86" i="12"/>
  <c r="V86" i="12"/>
  <c r="G88" i="12"/>
  <c r="I88" i="12"/>
  <c r="K88" i="12"/>
  <c r="M88" i="12"/>
  <c r="O88" i="12"/>
  <c r="Q88" i="12"/>
  <c r="V88" i="12"/>
  <c r="G90" i="12"/>
  <c r="M90" i="12" s="1"/>
  <c r="I90" i="12"/>
  <c r="K90" i="12"/>
  <c r="O90" i="12"/>
  <c r="Q90" i="12"/>
  <c r="V90" i="12"/>
  <c r="G92" i="12"/>
  <c r="I92" i="12"/>
  <c r="K92" i="12"/>
  <c r="M92" i="12"/>
  <c r="O92" i="12"/>
  <c r="Q92" i="12"/>
  <c r="V92" i="12"/>
  <c r="G95" i="12"/>
  <c r="M95" i="12" s="1"/>
  <c r="I95" i="12"/>
  <c r="K95" i="12"/>
  <c r="O95" i="12"/>
  <c r="Q95" i="12"/>
  <c r="V95" i="12"/>
  <c r="V79" i="12" s="1"/>
  <c r="G98" i="12"/>
  <c r="G97" i="12" s="1"/>
  <c r="I98" i="12"/>
  <c r="K98" i="12"/>
  <c r="K97" i="12" s="1"/>
  <c r="O98" i="12"/>
  <c r="O97" i="12" s="1"/>
  <c r="Q98" i="12"/>
  <c r="Q97" i="12" s="1"/>
  <c r="V98" i="12"/>
  <c r="V97" i="12" s="1"/>
  <c r="G100" i="12"/>
  <c r="I100" i="12"/>
  <c r="I97" i="12" s="1"/>
  <c r="K100" i="12"/>
  <c r="M100" i="12"/>
  <c r="O100" i="12"/>
  <c r="Q100" i="12"/>
  <c r="V100" i="12"/>
  <c r="K102" i="12"/>
  <c r="G103" i="12"/>
  <c r="I103" i="12"/>
  <c r="I102" i="12" s="1"/>
  <c r="K103" i="12"/>
  <c r="M103" i="12"/>
  <c r="O103" i="12"/>
  <c r="Q103" i="12"/>
  <c r="Q102" i="12" s="1"/>
  <c r="V103" i="12"/>
  <c r="G105" i="12"/>
  <c r="M105" i="12" s="1"/>
  <c r="I105" i="12"/>
  <c r="K105" i="12"/>
  <c r="O105" i="12"/>
  <c r="O102" i="12" s="1"/>
  <c r="Q105" i="12"/>
  <c r="V105" i="12"/>
  <c r="V102" i="12" s="1"/>
  <c r="G107" i="12"/>
  <c r="I107" i="12"/>
  <c r="K107" i="12"/>
  <c r="M107" i="12"/>
  <c r="O107" i="12"/>
  <c r="Q107" i="12"/>
  <c r="V107" i="12"/>
  <c r="G109" i="12"/>
  <c r="G102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V113" i="12"/>
  <c r="G114" i="12"/>
  <c r="I114" i="12"/>
  <c r="I113" i="12" s="1"/>
  <c r="K114" i="12"/>
  <c r="M114" i="12"/>
  <c r="O114" i="12"/>
  <c r="Q114" i="12"/>
  <c r="Q113" i="12" s="1"/>
  <c r="V114" i="12"/>
  <c r="G116" i="12"/>
  <c r="M116" i="12" s="1"/>
  <c r="I116" i="12"/>
  <c r="K116" i="12"/>
  <c r="K113" i="12" s="1"/>
  <c r="O116" i="12"/>
  <c r="O113" i="12" s="1"/>
  <c r="Q116" i="12"/>
  <c r="V116" i="12"/>
  <c r="G117" i="12"/>
  <c r="G118" i="12"/>
  <c r="M118" i="12" s="1"/>
  <c r="M117" i="12" s="1"/>
  <c r="I118" i="12"/>
  <c r="I117" i="12" s="1"/>
  <c r="K118" i="12"/>
  <c r="K117" i="12" s="1"/>
  <c r="O118" i="12"/>
  <c r="O117" i="12" s="1"/>
  <c r="Q118" i="12"/>
  <c r="V118" i="12"/>
  <c r="V117" i="12" s="1"/>
  <c r="G121" i="12"/>
  <c r="I121" i="12"/>
  <c r="K121" i="12"/>
  <c r="M121" i="12"/>
  <c r="O121" i="12"/>
  <c r="Q121" i="12"/>
  <c r="Q117" i="12" s="1"/>
  <c r="V121" i="12"/>
  <c r="V124" i="12"/>
  <c r="G125" i="12"/>
  <c r="M125" i="12" s="1"/>
  <c r="I125" i="12"/>
  <c r="I124" i="12" s="1"/>
  <c r="K125" i="12"/>
  <c r="O125" i="12"/>
  <c r="O124" i="12" s="1"/>
  <c r="Q125" i="12"/>
  <c r="Q124" i="12" s="1"/>
  <c r="V125" i="12"/>
  <c r="G126" i="12"/>
  <c r="G124" i="12" s="1"/>
  <c r="I126" i="12"/>
  <c r="K126" i="12"/>
  <c r="K124" i="12" s="1"/>
  <c r="O126" i="12"/>
  <c r="Q126" i="12"/>
  <c r="V126" i="12"/>
  <c r="G127" i="12"/>
  <c r="I127" i="12"/>
  <c r="K127" i="12"/>
  <c r="M127" i="12"/>
  <c r="O127" i="12"/>
  <c r="Q127" i="12"/>
  <c r="V127" i="12"/>
  <c r="K129" i="12"/>
  <c r="G130" i="12"/>
  <c r="G129" i="12" s="1"/>
  <c r="I130" i="12"/>
  <c r="I129" i="12" s="1"/>
  <c r="K130" i="12"/>
  <c r="M130" i="12"/>
  <c r="O130" i="12"/>
  <c r="Q130" i="12"/>
  <c r="Q129" i="12" s="1"/>
  <c r="V130" i="12"/>
  <c r="G132" i="12"/>
  <c r="M132" i="12" s="1"/>
  <c r="I132" i="12"/>
  <c r="K132" i="12"/>
  <c r="O132" i="12"/>
  <c r="O129" i="12" s="1"/>
  <c r="Q132" i="12"/>
  <c r="V132" i="12"/>
  <c r="V129" i="12" s="1"/>
  <c r="G135" i="12"/>
  <c r="I135" i="12"/>
  <c r="K135" i="12"/>
  <c r="M135" i="12"/>
  <c r="O135" i="12"/>
  <c r="Q135" i="12"/>
  <c r="V135" i="12"/>
  <c r="G136" i="12"/>
  <c r="I136" i="12"/>
  <c r="K136" i="12"/>
  <c r="M136" i="12"/>
  <c r="O136" i="12"/>
  <c r="Q136" i="12"/>
  <c r="V136" i="12"/>
  <c r="I137" i="12"/>
  <c r="O137" i="12"/>
  <c r="G138" i="12"/>
  <c r="G137" i="12" s="1"/>
  <c r="I138" i="12"/>
  <c r="K138" i="12"/>
  <c r="K137" i="12" s="1"/>
  <c r="O138" i="12"/>
  <c r="Q138" i="12"/>
  <c r="Q137" i="12" s="1"/>
  <c r="V138" i="12"/>
  <c r="V137" i="12" s="1"/>
  <c r="I142" i="12"/>
  <c r="V142" i="12"/>
  <c r="G143" i="12"/>
  <c r="G142" i="12" s="1"/>
  <c r="I143" i="12"/>
  <c r="K143" i="12"/>
  <c r="K142" i="12" s="1"/>
  <c r="O143" i="12"/>
  <c r="O142" i="12" s="1"/>
  <c r="Q143" i="12"/>
  <c r="V143" i="12"/>
  <c r="G145" i="12"/>
  <c r="I145" i="12"/>
  <c r="K145" i="12"/>
  <c r="M145" i="12"/>
  <c r="O145" i="12"/>
  <c r="Q145" i="12"/>
  <c r="Q142" i="12" s="1"/>
  <c r="V145" i="12"/>
  <c r="G147" i="12"/>
  <c r="I147" i="12"/>
  <c r="K147" i="12"/>
  <c r="M147" i="12"/>
  <c r="O147" i="12"/>
  <c r="Q147" i="12"/>
  <c r="V147" i="12"/>
  <c r="Q151" i="12"/>
  <c r="G152" i="12"/>
  <c r="G151" i="12" s="1"/>
  <c r="I152" i="12"/>
  <c r="I151" i="12" s="1"/>
  <c r="K152" i="12"/>
  <c r="M152" i="12"/>
  <c r="O152" i="12"/>
  <c r="O151" i="12" s="1"/>
  <c r="Q152" i="12"/>
  <c r="V152" i="12"/>
  <c r="V151" i="12" s="1"/>
  <c r="G154" i="12"/>
  <c r="M154" i="12" s="1"/>
  <c r="I154" i="12"/>
  <c r="K154" i="12"/>
  <c r="O154" i="12"/>
  <c r="Q154" i="12"/>
  <c r="V154" i="12"/>
  <c r="G155" i="12"/>
  <c r="M155" i="12" s="1"/>
  <c r="I155" i="12"/>
  <c r="K155" i="12"/>
  <c r="O155" i="12"/>
  <c r="Q155" i="12"/>
  <c r="V155" i="12"/>
  <c r="G156" i="12"/>
  <c r="I156" i="12"/>
  <c r="K156" i="12"/>
  <c r="M156" i="12"/>
  <c r="O156" i="12"/>
  <c r="Q156" i="12"/>
  <c r="V156" i="12"/>
  <c r="G158" i="12"/>
  <c r="M158" i="12" s="1"/>
  <c r="I158" i="12"/>
  <c r="K158" i="12"/>
  <c r="K151" i="12" s="1"/>
  <c r="O158" i="12"/>
  <c r="Q158" i="12"/>
  <c r="V158" i="12"/>
  <c r="G165" i="12"/>
  <c r="I165" i="12"/>
  <c r="K165" i="12"/>
  <c r="M165" i="12"/>
  <c r="O165" i="12"/>
  <c r="Q165" i="12"/>
  <c r="V165" i="12"/>
  <c r="I169" i="12"/>
  <c r="O169" i="12"/>
  <c r="G170" i="12"/>
  <c r="I170" i="12"/>
  <c r="K170" i="12"/>
  <c r="K169" i="12" s="1"/>
  <c r="M170" i="12"/>
  <c r="M169" i="12" s="1"/>
  <c r="O170" i="12"/>
  <c r="Q170" i="12"/>
  <c r="Q169" i="12" s="1"/>
  <c r="V170" i="12"/>
  <c r="G172" i="12"/>
  <c r="G169" i="12" s="1"/>
  <c r="I172" i="12"/>
  <c r="K172" i="12"/>
  <c r="M172" i="12"/>
  <c r="O172" i="12"/>
  <c r="Q172" i="12"/>
  <c r="V172" i="12"/>
  <c r="V169" i="12" s="1"/>
  <c r="G174" i="12"/>
  <c r="I174" i="12"/>
  <c r="K174" i="12"/>
  <c r="M174" i="12"/>
  <c r="O174" i="12"/>
  <c r="Q174" i="12"/>
  <c r="V174" i="12"/>
  <c r="G178" i="12"/>
  <c r="Q178" i="12"/>
  <c r="G179" i="12"/>
  <c r="I179" i="12"/>
  <c r="I178" i="12" s="1"/>
  <c r="K179" i="12"/>
  <c r="M179" i="12"/>
  <c r="O179" i="12"/>
  <c r="Q179" i="12"/>
  <c r="V179" i="12"/>
  <c r="V178" i="12" s="1"/>
  <c r="G180" i="12"/>
  <c r="M180" i="12" s="1"/>
  <c r="I180" i="12"/>
  <c r="K180" i="12"/>
  <c r="K178" i="12" s="1"/>
  <c r="O180" i="12"/>
  <c r="O178" i="12" s="1"/>
  <c r="Q180" i="12"/>
  <c r="V180" i="12"/>
  <c r="G181" i="12"/>
  <c r="I181" i="12"/>
  <c r="K181" i="12"/>
  <c r="M181" i="12"/>
  <c r="O181" i="12"/>
  <c r="Q181" i="12"/>
  <c r="V181" i="12"/>
  <c r="I182" i="12"/>
  <c r="O182" i="12"/>
  <c r="V182" i="12"/>
  <c r="I183" i="12"/>
  <c r="K183" i="12"/>
  <c r="K182" i="12" s="1"/>
  <c r="O183" i="12"/>
  <c r="Q183" i="12"/>
  <c r="Q182" i="12" s="1"/>
  <c r="V183" i="12"/>
  <c r="G185" i="12"/>
  <c r="I185" i="12"/>
  <c r="I184" i="12" s="1"/>
  <c r="K185" i="12"/>
  <c r="M185" i="12"/>
  <c r="O185" i="12"/>
  <c r="O184" i="12" s="1"/>
  <c r="Q185" i="12"/>
  <c r="Q184" i="12" s="1"/>
  <c r="V185" i="12"/>
  <c r="G189" i="12"/>
  <c r="G184" i="12" s="1"/>
  <c r="I189" i="12"/>
  <c r="K189" i="12"/>
  <c r="K184" i="12" s="1"/>
  <c r="O189" i="12"/>
  <c r="Q189" i="12"/>
  <c r="V189" i="12"/>
  <c r="G193" i="12"/>
  <c r="I193" i="12"/>
  <c r="K193" i="12"/>
  <c r="M193" i="12"/>
  <c r="O193" i="12"/>
  <c r="Q193" i="12"/>
  <c r="V193" i="12"/>
  <c r="V184" i="12" s="1"/>
  <c r="G197" i="12"/>
  <c r="M197" i="12" s="1"/>
  <c r="I197" i="12"/>
  <c r="K197" i="12"/>
  <c r="O197" i="12"/>
  <c r="Q197" i="12"/>
  <c r="V197" i="12"/>
  <c r="G201" i="12"/>
  <c r="M201" i="12" s="1"/>
  <c r="I201" i="12"/>
  <c r="K201" i="12"/>
  <c r="O201" i="12"/>
  <c r="Q201" i="12"/>
  <c r="V201" i="12"/>
  <c r="G206" i="12"/>
  <c r="I206" i="12"/>
  <c r="I205" i="12" s="1"/>
  <c r="K206" i="12"/>
  <c r="K205" i="12" s="1"/>
  <c r="M206" i="12"/>
  <c r="O206" i="12"/>
  <c r="Q206" i="12"/>
  <c r="Q205" i="12" s="1"/>
  <c r="V206" i="12"/>
  <c r="G208" i="12"/>
  <c r="I208" i="12"/>
  <c r="K208" i="12"/>
  <c r="M208" i="12"/>
  <c r="O208" i="12"/>
  <c r="Q208" i="12"/>
  <c r="V208" i="12"/>
  <c r="V205" i="12" s="1"/>
  <c r="G209" i="12"/>
  <c r="I209" i="12"/>
  <c r="K209" i="12"/>
  <c r="M209" i="12"/>
  <c r="O209" i="12"/>
  <c r="O205" i="12" s="1"/>
  <c r="Q209" i="12"/>
  <c r="V209" i="12"/>
  <c r="G210" i="12"/>
  <c r="M210" i="12" s="1"/>
  <c r="I210" i="12"/>
  <c r="K210" i="12"/>
  <c r="O210" i="12"/>
  <c r="Q210" i="12"/>
  <c r="V210" i="12"/>
  <c r="G211" i="12"/>
  <c r="I211" i="12"/>
  <c r="K211" i="12"/>
  <c r="M211" i="12"/>
  <c r="O211" i="12"/>
  <c r="Q211" i="12"/>
  <c r="V211" i="12"/>
  <c r="G213" i="12"/>
  <c r="M213" i="12" s="1"/>
  <c r="I213" i="12"/>
  <c r="K213" i="12"/>
  <c r="O213" i="12"/>
  <c r="Q213" i="12"/>
  <c r="V213" i="12"/>
  <c r="G214" i="12"/>
  <c r="M214" i="12" s="1"/>
  <c r="I214" i="12"/>
  <c r="K214" i="12"/>
  <c r="O214" i="12"/>
  <c r="Q214" i="12"/>
  <c r="V214" i="12"/>
  <c r="G215" i="12"/>
  <c r="M215" i="12" s="1"/>
  <c r="I215" i="12"/>
  <c r="K215" i="12"/>
  <c r="O215" i="12"/>
  <c r="Q215" i="12"/>
  <c r="V215" i="12"/>
  <c r="G216" i="12"/>
  <c r="I216" i="12"/>
  <c r="K216" i="12"/>
  <c r="M216" i="12"/>
  <c r="O216" i="12"/>
  <c r="Q216" i="12"/>
  <c r="V216" i="12"/>
  <c r="AE219" i="12"/>
  <c r="F40" i="1" s="1"/>
  <c r="I20" i="1"/>
  <c r="I19" i="1"/>
  <c r="I17" i="1"/>
  <c r="I16" i="1"/>
  <c r="J28" i="1"/>
  <c r="J26" i="1"/>
  <c r="G38" i="1"/>
  <c r="F38" i="1"/>
  <c r="J23" i="1"/>
  <c r="J24" i="1"/>
  <c r="J25" i="1"/>
  <c r="J27" i="1"/>
  <c r="E24" i="1"/>
  <c r="E26" i="1"/>
  <c r="F41" i="1" l="1"/>
  <c r="F39" i="1"/>
  <c r="B19" i="13"/>
  <c r="B23" i="13" s="1"/>
  <c r="C19" i="13"/>
  <c r="C23" i="13"/>
  <c r="B26" i="13" s="1"/>
  <c r="C26" i="13" s="1"/>
  <c r="M129" i="12"/>
  <c r="M113" i="12"/>
  <c r="M70" i="12"/>
  <c r="M79" i="12"/>
  <c r="M8" i="12"/>
  <c r="M39" i="12"/>
  <c r="M178" i="12"/>
  <c r="M151" i="12"/>
  <c r="M205" i="12"/>
  <c r="M109" i="12"/>
  <c r="M102" i="12" s="1"/>
  <c r="G205" i="12"/>
  <c r="M189" i="12"/>
  <c r="M184" i="12" s="1"/>
  <c r="M138" i="12"/>
  <c r="M137" i="12" s="1"/>
  <c r="M126" i="12"/>
  <c r="M124" i="12" s="1"/>
  <c r="M98" i="12"/>
  <c r="M97" i="12" s="1"/>
  <c r="M82" i="12"/>
  <c r="M72" i="12"/>
  <c r="M42" i="12"/>
  <c r="M25" i="12"/>
  <c r="M143" i="12"/>
  <c r="M142" i="12" s="1"/>
  <c r="F42" i="1" l="1"/>
  <c r="C24" i="13"/>
  <c r="F183" i="12" s="1"/>
  <c r="G183" i="12" s="1"/>
  <c r="B25" i="13"/>
  <c r="C25" i="13" s="1"/>
  <c r="M183" i="12" l="1"/>
  <c r="M182" i="12" s="1"/>
  <c r="AF219" i="12"/>
  <c r="G182" i="12"/>
  <c r="G23" i="1"/>
  <c r="A23" i="1" s="1"/>
  <c r="C27" i="13"/>
  <c r="G219" i="12" l="1"/>
  <c r="I64" i="1"/>
  <c r="G40" i="1"/>
  <c r="H40" i="1" s="1"/>
  <c r="I40" i="1" s="1"/>
  <c r="G41" i="1"/>
  <c r="H41" i="1" s="1"/>
  <c r="I41" i="1" s="1"/>
  <c r="G39" i="1"/>
  <c r="G24" i="1"/>
  <c r="A24" i="1"/>
  <c r="G42" i="1" l="1"/>
  <c r="H39" i="1"/>
  <c r="H42" i="1" s="1"/>
  <c r="I39" i="1"/>
  <c r="I42" i="1" s="1"/>
  <c r="I18" i="1"/>
  <c r="I21" i="1" s="1"/>
  <c r="I67" i="1"/>
  <c r="J41" i="1" l="1"/>
  <c r="J40" i="1"/>
  <c r="J39" i="1"/>
  <c r="J42" i="1" s="1"/>
  <c r="J50" i="1"/>
  <c r="J56" i="1"/>
  <c r="J66" i="1"/>
  <c r="J59" i="1"/>
  <c r="J64" i="1"/>
  <c r="J49" i="1"/>
  <c r="J62" i="1"/>
  <c r="J60" i="1"/>
  <c r="J57" i="1"/>
  <c r="J63" i="1"/>
  <c r="J65" i="1"/>
  <c r="J55" i="1"/>
  <c r="J53" i="1"/>
  <c r="J52" i="1"/>
  <c r="J54" i="1"/>
  <c r="J51" i="1"/>
  <c r="J58" i="1"/>
  <c r="J61" i="1"/>
  <c r="G25" i="1"/>
  <c r="G28" i="1"/>
  <c r="J67" i="1" l="1"/>
  <c r="A25" i="1"/>
  <c r="G26" i="1" l="1"/>
  <c r="A27" i="1" s="1"/>
  <c r="A26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S6" authorId="0" shapeId="0" xr:uid="{92B49F7C-03CD-4CD8-858D-81C6C0BC104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F0FDBDB-CBD9-4248-B5CE-BD6CB2D7E02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<sst xmlns="http://schemas.openxmlformats.org/spreadsheetml/2006/main" count="1438" uniqueCount="592">
  <si>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</si>
  <si>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</si>
  <si>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</si>
  <si>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</si>
  <si>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</si>
  <si>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</si>
  <si>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</si>
  <si>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</si>
  <si>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</si>
  <si>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</si>
  <si>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</si>
  <si>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</si>
  <si>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</si>
  <si>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</si>
  <si>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</si>
  <si>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</si>
  <si>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</si>
  <si>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</si>
  <si>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</si>
  <si>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</si>
  <si>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</si>
  <si>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</si>
  <si>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</si>
  <si>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</si>
  <si>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</si>
  <si>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</si>
  <si>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</si>
  <si>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</si>
  <si>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</si>
  <si>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</si>
  <si>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</si>
  <si>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</si>
  <si>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</si>
  <si>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</si>
  <si>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</si>
  <si>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</si>
  <si>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</si>
  <si>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</si>
  <si>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</si>
  <si>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</si>
  <si>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</si>
  <si>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</si>
  <si>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</si>
  <si>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</si>
  <si>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Stavební část</t>
  </si>
  <si>
    <t>Náhradní zdroj</t>
  </si>
  <si>
    <t>Objekt:</t>
  </si>
  <si>
    <t>Rozpočet:</t>
  </si>
  <si>
    <t>25041</t>
  </si>
  <si>
    <t>Náhradní zdroj pro objekt DPS ul. Hlavní 1161, Otrokovice</t>
  </si>
  <si>
    <t>město Otrokovice</t>
  </si>
  <si>
    <t>nám. 3. května 1340</t>
  </si>
  <si>
    <t>Otrokovice</t>
  </si>
  <si>
    <t>76502</t>
  </si>
  <si>
    <t>00284301</t>
  </si>
  <si>
    <t>CZ00284301</t>
  </si>
  <si>
    <t>PROJEKČNÍ A STAVEBNÍ s.r.o.</t>
  </si>
  <si>
    <t>82</t>
  </si>
  <si>
    <t>Zlámanec</t>
  </si>
  <si>
    <t>68712</t>
  </si>
  <si>
    <t>08447934</t>
  </si>
  <si>
    <t>CZ08447934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</si>
  <si>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</si>
  <si>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</si>
  <si>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</si>
  <si>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</si>
  <si>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</si>
  <si>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</si>
  <si>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</si>
  <si>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18</t>
  </si>
  <si>
    <t>Povrchové úpravy terénu</t>
  </si>
  <si>
    <t>3</t>
  </si>
  <si>
    <t>Svislé a kompletní konstrukce</t>
  </si>
  <si>
    <t>5</t>
  </si>
  <si>
    <t>Komunikace</t>
  </si>
  <si>
    <t>61</t>
  </si>
  <si>
    <t>Úpravy povrchů vnitřní</t>
  </si>
  <si>
    <t>63</t>
  </si>
  <si>
    <t>Podlahy a podlahové konstrukce</t>
  </si>
  <si>
    <t>9</t>
  </si>
  <si>
    <t>Ostatní konstrukce, bourání</t>
  </si>
  <si>
    <t>91</t>
  </si>
  <si>
    <t>Doplňující práce na komunikaci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</si>
  <si>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</si>
  <si>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</si>
  <si>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</si>
  <si>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</si>
  <si>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</si>
  <si>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</si>
  <si>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</si>
  <si>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</si>
  <si>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767</t>
  </si>
  <si>
    <t>Konstrukce zámečnické</t>
  </si>
  <si>
    <t>776</t>
  </si>
  <si>
    <t>Podlahy a stěny povlakové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</si>
  <si>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</si>
  <si>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</si>
  <si>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</si>
  <si>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</si>
  <si>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</si>
  <si>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</si>
  <si>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</si>
  <si>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</si>
  <si>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</si>
  <si>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</si>
  <si>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</si>
  <si>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</si>
  <si>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</si>
  <si>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</si>
  <si>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</si>
  <si>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</si>
  <si>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</si>
  <si>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</si>
  <si>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</si>
  <si>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</si>
  <si>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</si>
  <si>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</si>
  <si>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</si>
  <si>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</si>
  <si>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</si>
  <si>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</si>
  <si>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</si>
  <si>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</si>
  <si>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</si>
  <si>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</si>
  <si>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</si>
  <si>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</si>
  <si>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</si>
  <si>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</si>
  <si>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</si>
  <si>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</si>
  <si>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</si>
  <si>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</t>
  </si>
  <si>
    <t>Rozebrání dlažeb ze zámkové dlažby v kamenivu</t>
  </si>
  <si>
    <t>m2</t>
  </si>
  <si>
    <t>RTS 25/ II</t>
  </si>
  <si>
    <t>Práce</t>
  </si>
  <si>
    <t>Běžná</t>
  </si>
  <si>
    <t>POL1_</t>
  </si>
  <si>
    <t>určeno pro zpětné kladení : 2,5</t>
  </si>
  <si>
    <t>VV</t>
  </si>
  <si>
    <t>113201111</t>
  </si>
  <si>
    <t>Vytrhání obrubníků chodníkových a parkových</t>
  </si>
  <si>
    <t>m</t>
  </si>
  <si>
    <t>122202201</t>
  </si>
  <si>
    <t>Odkopávky pro silnice v hor. 3 do 100 m3</t>
  </si>
  <si>
    <t>m3</t>
  </si>
  <si>
    <t xml:space="preserve">plochy ze situace : </t>
  </si>
  <si>
    <t>chodník : 0,37*1,1*3,4*4,9</t>
  </si>
  <si>
    <t>122202209</t>
  </si>
  <si>
    <t>Příplatek za lepivost - odkop. pro silnice v hor.3</t>
  </si>
  <si>
    <t>Odkaz na mn. položky pořadí 3 : 6,78063*0,35</t>
  </si>
  <si>
    <t>133210012</t>
  </si>
  <si>
    <t>Hloubení šachet zemním vrtákem v hornině 3 - 4, průměr 200 mm, hloubka 500 mm</t>
  </si>
  <si>
    <t>kus</t>
  </si>
  <si>
    <t>8</t>
  </si>
  <si>
    <t>162201102</t>
  </si>
  <si>
    <t>Vodorovné přemístění výkopku z hor.1-4 do 50 m</t>
  </si>
  <si>
    <t>Odkaz na mn. položky pořadí 11 : 0,68800</t>
  </si>
  <si>
    <t>162701105</t>
  </si>
  <si>
    <t>Vodorovné přemístění výkopku z hor.1-4 do 10000 m</t>
  </si>
  <si>
    <t>Odkaz na mn. položky pořadí 3 : 6,78062</t>
  </si>
  <si>
    <t>Odkaz na mn. položky pořadí 11 : 0,68800*-1</t>
  </si>
  <si>
    <t>Odkaz na mn. položky pořadí 5 : 8,00000*0,015</t>
  </si>
  <si>
    <t>162701109</t>
  </si>
  <si>
    <t>Příplatek k vod. přemístění hor.1-4 za další 1 km</t>
  </si>
  <si>
    <t>Odkaz na mn. položky pořadí 7 : 6,21262*4</t>
  </si>
  <si>
    <t>167101101</t>
  </si>
  <si>
    <t>Nakládání výkopku z hor. 1 ÷ 4 v množství do 100 m3</t>
  </si>
  <si>
    <t>Odkaz na mn. položky pořadí 7 : 6,21262</t>
  </si>
  <si>
    <t>Odkaz na mn. položky pořadí 6 : 0,68800</t>
  </si>
  <si>
    <t>171201201</t>
  </si>
  <si>
    <t>Uložení sypaniny na skl.-sypanina na výšku přes 2m</t>
  </si>
  <si>
    <t>174101102</t>
  </si>
  <si>
    <t>Zásyp ruční se zhutněním</t>
  </si>
  <si>
    <t>zpětný zásyp kolem obrub : 0,04*(3,6*2+5*2)</t>
  </si>
  <si>
    <t>181101111</t>
  </si>
  <si>
    <t>Úprava pláně v zářezech se zhutněním - ručně</t>
  </si>
  <si>
    <t xml:space="preserve">plocha ze situace : </t>
  </si>
  <si>
    <t>Odkaz na mn. položky pořadí 38 : 18,32600</t>
  </si>
  <si>
    <t>199000002</t>
  </si>
  <si>
    <t>Poplatek za skládku horniny 1- 4, č. dle katal. odpadů 17 05 04</t>
  </si>
  <si>
    <t>167103101</t>
  </si>
  <si>
    <t>Nakládání výkopku zeminy schopné zúrodnění</t>
  </si>
  <si>
    <t>Odkaz na mn. položky pořadí 15 : 17,20000*0,1</t>
  </si>
  <si>
    <t>180402111</t>
  </si>
  <si>
    <t>Založení trávníku parkového výsevem v rovině</t>
  </si>
  <si>
    <t>plocha ze situace : 1*(3,6*2+5*2)</t>
  </si>
  <si>
    <t>181301101</t>
  </si>
  <si>
    <t>Rozprostření ornice, rovina, tl. do 10 cm do 500m2</t>
  </si>
  <si>
    <t>POL1_1</t>
  </si>
  <si>
    <t>Odkaz na mn. položky pořadí 15 : 17,20000</t>
  </si>
  <si>
    <t>182001111</t>
  </si>
  <si>
    <t>Plošná úprava terénu, nerovnosti do 10 cm v rovině</t>
  </si>
  <si>
    <t>183403153</t>
  </si>
  <si>
    <t>Obdělání půdy hrabáním, v rovině</t>
  </si>
  <si>
    <t xml:space="preserve">2x : </t>
  </si>
  <si>
    <t>Odkaz na mn. položky pořadí 15 : 17,20000*2</t>
  </si>
  <si>
    <t>183403161</t>
  </si>
  <si>
    <t>Obdělání půdy válením, v rovině</t>
  </si>
  <si>
    <t>184802111</t>
  </si>
  <si>
    <t>Chem. odplevelení před založ. postřikem, v rovině</t>
  </si>
  <si>
    <t>184807111</t>
  </si>
  <si>
    <t>Ochrana stromu bedněním - zřízení</t>
  </si>
  <si>
    <t>8 stromů : 0,7*4*1,5*8</t>
  </si>
  <si>
    <t>184807112</t>
  </si>
  <si>
    <t>Ochrana stromu bedněním - odstranění</t>
  </si>
  <si>
    <t>Odkaz na mn. položky pořadí 21 : 33,60000</t>
  </si>
  <si>
    <t>185803111</t>
  </si>
  <si>
    <t>Ošetření trávníku v rovině</t>
  </si>
  <si>
    <t>183403114</t>
  </si>
  <si>
    <t>Obdělání půdy kultivátorováním v rovině</t>
  </si>
  <si>
    <t>189901NC</t>
  </si>
  <si>
    <t>Ošetření kořenových systémů stromů</t>
  </si>
  <si>
    <t>kpl.</t>
  </si>
  <si>
    <t>Vlastní</t>
  </si>
  <si>
    <t>Indiv</t>
  </si>
  <si>
    <t>00572420</t>
  </si>
  <si>
    <t>Směs travní parková III. dekorativní PROFI</t>
  </si>
  <si>
    <t>kg</t>
  </si>
  <si>
    <t>SPCM</t>
  </si>
  <si>
    <t>Specifikace</t>
  </si>
  <si>
    <t>POL3_</t>
  </si>
  <si>
    <t>Odkaz na mn. položky pořadí 15 : 17,20000*0,025</t>
  </si>
  <si>
    <t>25234000.A</t>
  </si>
  <si>
    <t>Herbicid totální</t>
  </si>
  <si>
    <t>l</t>
  </si>
  <si>
    <t>POL3_0</t>
  </si>
  <si>
    <t>Odkaz na mn. položky pořadí 15 : 17,20000*0,003</t>
  </si>
  <si>
    <t>5832011</t>
  </si>
  <si>
    <t>Zemina zahradní, netříděná</t>
  </si>
  <si>
    <t>t</t>
  </si>
  <si>
    <t>Odkaz na mn. položky pořadí 14 : 1,72000*1,4</t>
  </si>
  <si>
    <t>338121125</t>
  </si>
  <si>
    <t>Osazení sloupků železobetonových,C-/7,5 do 0,20 m3</t>
  </si>
  <si>
    <t>338171122</t>
  </si>
  <si>
    <t>Osazení sloupků plot.ocel. do 2,6 m, zabet.C 25/30</t>
  </si>
  <si>
    <t>oplocení : 5</t>
  </si>
  <si>
    <t>348121123NC</t>
  </si>
  <si>
    <t>Osazování plotových desek</t>
  </si>
  <si>
    <t>553423853</t>
  </si>
  <si>
    <t>Sloupek EURO pro 3 D panel h = 2200 mm, žárový Zn</t>
  </si>
  <si>
    <t>59233012NC</t>
  </si>
  <si>
    <t>Deska plotová 2500 x 50 x 500 mm  oboustranná</t>
  </si>
  <si>
    <t>59233811</t>
  </si>
  <si>
    <t>Sloupek průběžný betonový 150 x 150 x 2900 mm povrch reliéfní, přírodní</t>
  </si>
  <si>
    <t>59233821</t>
  </si>
  <si>
    <t>Sloupek koncový betonový 150 x 150 x 2900 mm povrch reliéfní, přírodní</t>
  </si>
  <si>
    <t>564831111</t>
  </si>
  <si>
    <t>Podklad ze štěrkodrti po zhutnění tloušťky 10 cm štěrkodrť frakce 0-32 mm</t>
  </si>
  <si>
    <t>Odkaz na mn. položky pořadí 40 : 16,66000*1,05</t>
  </si>
  <si>
    <t>564851111</t>
  </si>
  <si>
    <t>Podklad ze štěrkodrti po zhutnění tloušťky 15 cm štěrkodrť frakce 0-63 mm</t>
  </si>
  <si>
    <t>Odkaz na mn. položky pořadí 40 : 16,66000*1,1</t>
  </si>
  <si>
    <t>568111111</t>
  </si>
  <si>
    <t>Zřízení vrstvy z geotextilie skl.do 1:5, š.do 3 m</t>
  </si>
  <si>
    <t>Odkaz na mn. položky pořadí 37 : 18,32600</t>
  </si>
  <si>
    <t>596215021</t>
  </si>
  <si>
    <t>Kladení zámkové dlažby tl. 6 cm do drtě tl. 4 cm</t>
  </si>
  <si>
    <t>předláždění chodníku : 2,5</t>
  </si>
  <si>
    <t>596215040</t>
  </si>
  <si>
    <t>Kladení zámkové dlažby tl. 8 cm do drtě tl. 4 cm</t>
  </si>
  <si>
    <t>3,4*4,9</t>
  </si>
  <si>
    <t>596291113</t>
  </si>
  <si>
    <t xml:space="preserve">Řezání zámkové dlažby tl. 80 mm </t>
  </si>
  <si>
    <t>Odkaz na mn. položky pořadí 40 : 16,66000*0,3</t>
  </si>
  <si>
    <t>592451170</t>
  </si>
  <si>
    <t>Dlažba betonová skladebná 200 x 100 x 80 mm, přírodní</t>
  </si>
  <si>
    <t>Odkaz na mn. položky pořadí 40 : 16,66000</t>
  </si>
  <si>
    <t>Koeficient : 0,05</t>
  </si>
  <si>
    <t>67352003</t>
  </si>
  <si>
    <t>Geotextilie netkaná PET 250 g/m2</t>
  </si>
  <si>
    <t>Odkaz na mn. položky pořadí 38 : 18,32600*1,2</t>
  </si>
  <si>
    <t>612403382</t>
  </si>
  <si>
    <t>Hrubá výplň rýh ve stěnách do 5x5 cm maltou ze SMS</t>
  </si>
  <si>
    <t>Odkaz na mn. položky pořadí 58 : 80,00000</t>
  </si>
  <si>
    <t>612421637</t>
  </si>
  <si>
    <t>Omítka vnitřní zdiva, MVC, štuková</t>
  </si>
  <si>
    <t>80*0,5</t>
  </si>
  <si>
    <t>631312621</t>
  </si>
  <si>
    <t>Mazanina betonová tl. 5 - 8 cm C 20/25 z betonu prostého</t>
  </si>
  <si>
    <t>podkladní mazanina tl. 6cm : 10*0,6*0,06</t>
  </si>
  <si>
    <t>631361921</t>
  </si>
  <si>
    <t>Výztuž mazanin svařovanou sítí KH 30, drát d 6,0 mm, oko 100 x 100 mm</t>
  </si>
  <si>
    <t>0,0044*10*0,6*1,1</t>
  </si>
  <si>
    <t>632411105</t>
  </si>
  <si>
    <t>Samonivelační stěrka, ruční zpracování tl. 5 mm</t>
  </si>
  <si>
    <t>vyrovnání pod PVC podlahu : 10*0,6*1,2</t>
  </si>
  <si>
    <t>632411904</t>
  </si>
  <si>
    <t>Penetrace savých podkladů  0,25 l/m2</t>
  </si>
  <si>
    <t>Odkaz na mn. položky pořadí 48 : 7,20000</t>
  </si>
  <si>
    <t>631312141R99</t>
  </si>
  <si>
    <t>Doplnění rýh betonem C 20/25 v dosavadních mazaninách</t>
  </si>
  <si>
    <t>vč. osazení kotevních trnů pr. 12 mm po 50 cm : 10*0,6*0,14</t>
  </si>
  <si>
    <t>90001NC</t>
  </si>
  <si>
    <t>Ochrana stávajícíh podlah geotextilii a OSB deskami vč. odstranění</t>
  </si>
  <si>
    <t>6*3</t>
  </si>
  <si>
    <t xml:space="preserve">909      </t>
  </si>
  <si>
    <t>Hzs-nezmeritelne stavebni prace</t>
  </si>
  <si>
    <t>h</t>
  </si>
  <si>
    <t>Prav.M</t>
  </si>
  <si>
    <t>HZS</t>
  </si>
  <si>
    <t>POL10_</t>
  </si>
  <si>
    <t>917862114</t>
  </si>
  <si>
    <t>Osazení stojatého obrubníku betonového, s boční opěrou, do lože z betonu C 25/30</t>
  </si>
  <si>
    <t>BO 5/20 nová plocha : 3,6*2+5*2</t>
  </si>
  <si>
    <t>BO 5/20 předláždění : 2</t>
  </si>
  <si>
    <t>59217421</t>
  </si>
  <si>
    <t>Obrubník chodníkový ABO 14-10 v. 250 x 100 x 1000 mm přírodní</t>
  </si>
  <si>
    <t>Odkaz na mn. položky pořadí 53 : 19,20000</t>
  </si>
  <si>
    <t>952901111</t>
  </si>
  <si>
    <t>Vyčištění budov o výšce podlaží do 4 m vč. průběžného úklidu</t>
  </si>
  <si>
    <t>953941312</t>
  </si>
  <si>
    <t>Osazení požárního hasicího přístroje na stěnu</t>
  </si>
  <si>
    <t>44984109</t>
  </si>
  <si>
    <t>Přístroj hasicí práškový 6kg 21A</t>
  </si>
  <si>
    <t>Odkaz na mn. položky pořadí 56 : 1,00000</t>
  </si>
  <si>
    <t>974031132</t>
  </si>
  <si>
    <t>Vysekání rýh ve zdi cihelné 5 x 7 cm</t>
  </si>
  <si>
    <t>pro osazení kabelů : 80</t>
  </si>
  <si>
    <t>979054441</t>
  </si>
  <si>
    <t>Očištění vybour. dlaždic s výplní kamen. těženým</t>
  </si>
  <si>
    <t xml:space="preserve">vč. uložení pro zpětné kladení : </t>
  </si>
  <si>
    <t>Odkaz na mn. položky pořadí 1 : 2,50000</t>
  </si>
  <si>
    <t>9699NC</t>
  </si>
  <si>
    <t>Odstranění ocelových sušáků vč. likvidace</t>
  </si>
  <si>
    <t>ks</t>
  </si>
  <si>
    <t>974042580NC</t>
  </si>
  <si>
    <t>Vysekání rýh v podlaze betonové, hl. 20, š. 60 cm</t>
  </si>
  <si>
    <t>998223011</t>
  </si>
  <si>
    <t>Přesun hmot, pozemní komunikace, kryt dlážděný</t>
  </si>
  <si>
    <t>Přesun hmot</t>
  </si>
  <si>
    <t>POL7_</t>
  </si>
  <si>
    <t xml:space="preserve">Hmotnosti z položek s pořadovými čísly: : </t>
  </si>
  <si>
    <t xml:space="preserve">21,26,27,28,29,30,31,32,33,34,35,36,37,39,40,41,42,43,44,45,46,47,48,49,50,53,54,55,56,57,58, : </t>
  </si>
  <si>
    <t>Součet: : 31,00072</t>
  </si>
  <si>
    <t>711111131</t>
  </si>
  <si>
    <t>Provedení izolace proti vlhkosti, na ploše vodorovné, modifikovaným asfaltovým lakem 1 vrstva - včetně dodávky modifikovaného asfaltového laku</t>
  </si>
  <si>
    <t>hydroizolace rýhy : 10*0,6</t>
  </si>
  <si>
    <t>711141559</t>
  </si>
  <si>
    <t>Provedení izolace proti vlhkosti, na ploše vodorovné, asfaltovými pásy přitavením 1 vrstva - včetně dodávky Elastek 40 special mineral</t>
  </si>
  <si>
    <t>998711101</t>
  </si>
  <si>
    <t>Přesun hmot pro izolace proti vodě, v objektech výšky do 6 m</t>
  </si>
  <si>
    <t xml:space="preserve">63,64, : </t>
  </si>
  <si>
    <t>Součet: : 0,03546</t>
  </si>
  <si>
    <t>767914130</t>
  </si>
  <si>
    <t>Montáž oplocení rámového H do 2,0 m</t>
  </si>
  <si>
    <t>10</t>
  </si>
  <si>
    <t>767920240</t>
  </si>
  <si>
    <t>Montáž vrat na ocelové sloupky, plochy do 8 m2</t>
  </si>
  <si>
    <t>55342380</t>
  </si>
  <si>
    <t>Objímka průběžná/rohová, žárový Zn</t>
  </si>
  <si>
    <t>553424533</t>
  </si>
  <si>
    <t>Panel 3D STANDARD h = 1730 mm, l = 2500 mm, Zn + komaxit RAL 6005</t>
  </si>
  <si>
    <t>4*1,01</t>
  </si>
  <si>
    <t>55342654NC</t>
  </si>
  <si>
    <t>Branka dvoukřídlá h = 1750 mm, š = 3600 mm, komaxit, 2 sloupky</t>
  </si>
  <si>
    <t>komaxit - zelená</t>
  </si>
  <si>
    <t>POP</t>
  </si>
  <si>
    <t>včetně osazení 2 sloupků, kliky a 4 pantů</t>
  </si>
  <si>
    <t>výplň 3D panel</t>
  </si>
  <si>
    <t>vložka s klíči</t>
  </si>
  <si>
    <t>sloupky 80x80 mm</t>
  </si>
  <si>
    <t>výška sloupků 2550 mm</t>
  </si>
  <si>
    <t>998767101</t>
  </si>
  <si>
    <t>Přesun hmot pro zámečnické konstr., výšky do 6 m</t>
  </si>
  <si>
    <t xml:space="preserve">68,69,70, : </t>
  </si>
  <si>
    <t>Součet: : 0,09915</t>
  </si>
  <si>
    <t>776511820</t>
  </si>
  <si>
    <t>Odstranění PVC a koberců lepených s podložkou z ploch do 10 m2</t>
  </si>
  <si>
    <t>10*0,6*1,2</t>
  </si>
  <si>
    <t>776521100</t>
  </si>
  <si>
    <t>Lepení povlakové podlahy z pásů PVC na lepidlo včetně podlahoviny tl. 2,0 mm</t>
  </si>
  <si>
    <t>998776101</t>
  </si>
  <si>
    <t>Přesun hmot pro podlahy povlakové, v objektech výšky do 6 m</t>
  </si>
  <si>
    <t xml:space="preserve">73, : </t>
  </si>
  <si>
    <t>Součet: : 0,02592</t>
  </si>
  <si>
    <t>784161401</t>
  </si>
  <si>
    <t>Penetrace podkladu nátěrem 1 x</t>
  </si>
  <si>
    <t>784165512</t>
  </si>
  <si>
    <t>Malba, bílá, bez penetrace, 2 x</t>
  </si>
  <si>
    <t>784011111</t>
  </si>
  <si>
    <t>Oprášení/ometení podkladu</t>
  </si>
  <si>
    <t>219901NC</t>
  </si>
  <si>
    <t>Elektroinstalace - samostatný rozpočet</t>
  </si>
  <si>
    <t>soubor</t>
  </si>
  <si>
    <t>979081111</t>
  </si>
  <si>
    <t>Odvoz suti a vybour. hmot na skládku do 1 km</t>
  </si>
  <si>
    <t>Přesun suti</t>
  </si>
  <si>
    <t>POL8_</t>
  </si>
  <si>
    <t xml:space="preserve">Demontážní hmotnosti z položek s pořadovými čísly: : </t>
  </si>
  <si>
    <t xml:space="preserve">2,58,61,72, : </t>
  </si>
  <si>
    <t>Součet: : 3,34520</t>
  </si>
  <si>
    <t>979081121</t>
  </si>
  <si>
    <t>Příplatek k odvozu za každý další 1 km</t>
  </si>
  <si>
    <t>Součet: : 46,83280</t>
  </si>
  <si>
    <t>979082111</t>
  </si>
  <si>
    <t>Vnitrostaveništní doprava suti do 10 m</t>
  </si>
  <si>
    <t>979082121</t>
  </si>
  <si>
    <t>Příplatek k vnitrost. dopravě suti za dalších 5 m</t>
  </si>
  <si>
    <t>Součet: : 13,38080</t>
  </si>
  <si>
    <t>979990107</t>
  </si>
  <si>
    <t>Poplatek za uložení suti - směs betonu, cihel, dřeva, skupina odpadu 170904</t>
  </si>
  <si>
    <t>R3</t>
  </si>
  <si>
    <t>Uvedení všech povrchů dotčených stavbou do původního stavu</t>
  </si>
  <si>
    <t>Uvedení všech povrchů dotčených stavbou do původního stavu (komunikace, chodníky zeleň), včetně opravy, údržby a průběžného čištění, kropení komunikací užívaných v průběhu stavby</t>
  </si>
  <si>
    <t>R4</t>
  </si>
  <si>
    <t>Úklid staveniště před protokolárním předáním a převzetím díla</t>
  </si>
  <si>
    <t>005111020R</t>
  </si>
  <si>
    <t>Vytyčení stavby</t>
  </si>
  <si>
    <t>Soubor</t>
  </si>
  <si>
    <t>VRN</t>
  </si>
  <si>
    <t>POL99_8</t>
  </si>
  <si>
    <t>005111021R</t>
  </si>
  <si>
    <t>Vytyčení inženýrských sítí</t>
  </si>
  <si>
    <t>005124010R</t>
  </si>
  <si>
    <t>Koordinační činnost</t>
  </si>
  <si>
    <t>Koordinace s dodatalem výtahu k zapojení a uvedení do provozu</t>
  </si>
  <si>
    <t>00521 R</t>
  </si>
  <si>
    <t>Staveniště</t>
  </si>
  <si>
    <t>005241020R</t>
  </si>
  <si>
    <t xml:space="preserve">Geodetické zaměření skutečného provedení  </t>
  </si>
  <si>
    <t>005241010R</t>
  </si>
  <si>
    <t xml:space="preserve">Dokumentace skutečného provedení </t>
  </si>
  <si>
    <t>0099001</t>
  </si>
  <si>
    <t xml:space="preserve">Fotodokumentace </t>
  </si>
  <si>
    <t>Dodavatel zajistí zpracování fotodokumentace průběhu prací na stavbě, kterou následně předá investorovi. Fotodokumentace bude dokladovat postup prací po jednotlivých dnech a fakturovaných položkách a nasazení stavebních mechanismů i provádění zkoušek. Snímky budou předány na CD.</t>
  </si>
  <si>
    <t>SUM</t>
  </si>
  <si>
    <t>Poznámky uchazeče k zadání</t>
  </si>
  <si>
    <t>POPUZIV</t>
  </si>
  <si>
    <t>END</t>
  </si>
  <si>
    <t>Náklady celkem s DPH</t>
  </si>
  <si>
    <t>Základ a hodnota DPH 21% z montáží</t>
  </si>
  <si>
    <t>Základ a hodnota DPH 21% z materiálu</t>
  </si>
  <si>
    <t>Náklady celkem</t>
  </si>
  <si>
    <t>Mezisoučet 2</t>
  </si>
  <si>
    <t>PPV 0% z nátěrů a zemních prací</t>
  </si>
  <si>
    <t>Nátěry</t>
  </si>
  <si>
    <t>PPV 0% z montáže materiál+práce</t>
  </si>
  <si>
    <t>Mezisoučet 1</t>
  </si>
  <si>
    <t>Montáž - práce</t>
  </si>
  <si>
    <t>Montáž - materiál</t>
  </si>
  <si>
    <t>Materiál /dodávky</t>
  </si>
  <si>
    <t>Základní náklady</t>
  </si>
  <si>
    <t>Kontroloval:</t>
  </si>
  <si>
    <t>ing.Petlach</t>
  </si>
  <si>
    <t>31.05.2025</t>
  </si>
  <si>
    <t>Datum:</t>
  </si>
  <si>
    <t>Zpracovatel:</t>
  </si>
  <si>
    <t>Smlouva:</t>
  </si>
  <si>
    <t>Město Otrokovice</t>
  </si>
  <si>
    <t>Investor:</t>
  </si>
  <si>
    <t>A. č.:</t>
  </si>
  <si>
    <t>Elektroinstalace</t>
  </si>
  <si>
    <t>Projekt</t>
  </si>
  <si>
    <t>Z. č.:</t>
  </si>
  <si>
    <t>Náhradní zdroj pro objekt DPS ul.Hlavní 1161</t>
  </si>
  <si>
    <t>Akce:</t>
  </si>
  <si>
    <t>Seznam prací a dodávek elektrotechnických zařízení</t>
  </si>
  <si>
    <t>JKSO:</t>
  </si>
  <si>
    <t>RTS - položky nezatříděny</t>
  </si>
  <si>
    <t>Cenová soustava:</t>
  </si>
  <si>
    <t>6-Z-94</t>
  </si>
  <si>
    <t>Zemní práce - celkem</t>
  </si>
  <si>
    <t xml:space="preserve"> Osetí povrchu travou</t>
  </si>
  <si>
    <t>PC030</t>
  </si>
  <si>
    <t xml:space="preserve"> Položeni drnu</t>
  </si>
  <si>
    <t>PC029</t>
  </si>
  <si>
    <t>*</t>
  </si>
  <si>
    <t>ÚPRAVA POVRCHU</t>
  </si>
  <si>
    <t xml:space="preserve"> Zemina třídy 3, šíře 500mm,hloubka 700mm</t>
  </si>
  <si>
    <t>PC028</t>
  </si>
  <si>
    <t>ZÁHOZ KABELOVÉ RÝHY</t>
  </si>
  <si>
    <t xml:space="preserve"> Do šířky 20cm</t>
  </si>
  <si>
    <t>PC027</t>
  </si>
  <si>
    <t>FOLIE VÝSTRAŽNÁ Z PVC</t>
  </si>
  <si>
    <t xml:space="preserve"> Z kopaného písku vrstvy 10cm se zakrytím kabelu cihlami-šíře 45cm</t>
  </si>
  <si>
    <t>PC026</t>
  </si>
  <si>
    <t>ZŘÍZENÍ KABELOVÉHO LOŽE</t>
  </si>
  <si>
    <t>PC025</t>
  </si>
  <si>
    <t>HLOUBENÍ KABELOVÉ RÝHY</t>
  </si>
  <si>
    <t xml:space="preserve"> Ležaté kladené do písku</t>
  </si>
  <si>
    <t>PC024</t>
  </si>
  <si>
    <t>VYTRHÁNÍ OBRUBY</t>
  </si>
  <si>
    <t xml:space="preserve"> V asfaltu nebo betonu</t>
  </si>
  <si>
    <t>PC023</t>
  </si>
  <si>
    <t>ŘEZÁNÍ SPÁRY</t>
  </si>
  <si>
    <t xml:space="preserve"> Síla vrstvy 3-5cm</t>
  </si>
  <si>
    <t>PC022</t>
  </si>
  <si>
    <t>BOURANÍ ŽIVIČNÝCH POVRCHŮ</t>
  </si>
  <si>
    <t xml:space="preserve"> Porost měkký, středně hustý</t>
  </si>
  <si>
    <t>PC021</t>
  </si>
  <si>
    <t>ODSTRANĚNÍ DŘEVITÉHO POROSTU</t>
  </si>
  <si>
    <t>km</t>
  </si>
  <si>
    <t xml:space="preserve"> Venkovní vedení nn v přehledném terénu</t>
  </si>
  <si>
    <t>PC020</t>
  </si>
  <si>
    <t>VYTÝČENÍ TRATI</t>
  </si>
  <si>
    <t>6-A-94</t>
  </si>
  <si>
    <t>3-Z-1</t>
  </si>
  <si>
    <t>Elektromontáže - celkem</t>
  </si>
  <si>
    <t>22-Z-59</t>
  </si>
  <si>
    <t>Hodinové zúčtovací sazby - celkem</t>
  </si>
  <si>
    <t>X</t>
  </si>
  <si>
    <t>hod</t>
  </si>
  <si>
    <t xml:space="preserve"> Revizni technik</t>
  </si>
  <si>
    <t>PC019</t>
  </si>
  <si>
    <t>PROVEDENI REVIZNICH ZKOUSEK</t>
  </si>
  <si>
    <t xml:space="preserve"> S ostatnimi profesemi</t>
  </si>
  <si>
    <t>PC018</t>
  </si>
  <si>
    <t>KOORDINACE POSTUPU PRACI</t>
  </si>
  <si>
    <t>22-A-59</t>
  </si>
  <si>
    <t>Hodinové zúčtovací sazby</t>
  </si>
  <si>
    <t>22-Z-86</t>
  </si>
  <si>
    <t>Zednické výpomoci - celkem</t>
  </si>
  <si>
    <t>a chrániček D100</t>
  </si>
  <si>
    <t>PC017</t>
  </si>
  <si>
    <t>Vodotěsné utěsnění průchodů stěnou</t>
  </si>
  <si>
    <t xml:space="preserve"> Stena do 150mm</t>
  </si>
  <si>
    <t>PC016</t>
  </si>
  <si>
    <t>VYVRTÁNÍ OTVORU VE STĚNĚ, PODLAZE DO D160</t>
  </si>
  <si>
    <t>22-A-86</t>
  </si>
  <si>
    <t>Zednické výpomoci</t>
  </si>
  <si>
    <t>22-Z-27</t>
  </si>
  <si>
    <t>Požární zabezpečení stavby - celkem</t>
  </si>
  <si>
    <t xml:space="preserve"> Protip.průchod stěnou t 30cm</t>
  </si>
  <si>
    <t>PC015</t>
  </si>
  <si>
    <t>Protipožární přepážky -  odolnost 60min</t>
  </si>
  <si>
    <t>22-A-27</t>
  </si>
  <si>
    <t>Požární zabezpečení stavby</t>
  </si>
  <si>
    <t>22-Z-22</t>
  </si>
  <si>
    <t>Kabely a vodiče - celkem</t>
  </si>
  <si>
    <t xml:space="preserve"> Do  70   mm2</t>
  </si>
  <si>
    <t>PC014</t>
  </si>
  <si>
    <t xml:space="preserve"> Do   6   mm2</t>
  </si>
  <si>
    <t>PC013</t>
  </si>
  <si>
    <t>UKONČENÍ  VODIČŮ V ROZVADĚČÍCH</t>
  </si>
  <si>
    <t xml:space="preserve"> 4x95  mm2</t>
  </si>
  <si>
    <t>PC012</t>
  </si>
  <si>
    <t xml:space="preserve"> 5x4   mm2</t>
  </si>
  <si>
    <t>PC011</t>
  </si>
  <si>
    <t>UKONČENÍ KABELŮ SMRŠŤOVACÍ_x000D_
ZÁKLOPKOU DO</t>
  </si>
  <si>
    <t>KF 09110_BA TRUBKA KOPOFLEX 110</t>
  </si>
  <si>
    <t>PC010</t>
  </si>
  <si>
    <t>KF 09050_BA TRUBKA KOPOFLEX 50</t>
  </si>
  <si>
    <t>PC009</t>
  </si>
  <si>
    <t>CHRÁNIČKA</t>
  </si>
  <si>
    <t>NOPOVIC 1-CXKH-V 4x70 RM P60-R</t>
  </si>
  <si>
    <t>PC008</t>
  </si>
  <si>
    <t>NOPOVIC 1-CXKH-V 5x6 RM P60-R</t>
  </si>
  <si>
    <t>PC007</t>
  </si>
  <si>
    <t>NOPOVIC 1-CXKH-V 5x1,5 RM P60-R</t>
  </si>
  <si>
    <t>PC006</t>
  </si>
  <si>
    <t>BEZHALOGENOVÉ SILOVÉ KABELY  S TŘÍDOU B2caS1d0,</t>
  </si>
  <si>
    <t>CYKY-J 5x6 , pevně</t>
  </si>
  <si>
    <t>PC005</t>
  </si>
  <si>
    <t>CYKY-J 5x1.5 , pevně</t>
  </si>
  <si>
    <t>PC004</t>
  </si>
  <si>
    <t>KABEL SILOVÝ,IZOLACE PVC</t>
  </si>
  <si>
    <t>22-A-22</t>
  </si>
  <si>
    <t>Kabely a vodiče</t>
  </si>
  <si>
    <t>22-Z-93</t>
  </si>
  <si>
    <t>Náhradní zdroj 90kVA v krytu- celkem</t>
  </si>
  <si>
    <t>kpl</t>
  </si>
  <si>
    <t>Příplatek za akustické opatření dle akustické studie</t>
  </si>
  <si>
    <t>PC003.1</t>
  </si>
  <si>
    <t>Jeřábnické práce</t>
  </si>
  <si>
    <t>PC003</t>
  </si>
  <si>
    <t>Motorgenerátor GP 90kVA s AMF, EuroSilent, bez ATS_x000D_
dieslový motor vodou chlazený, řídící jednotka pro automatický a manuální start_x000D_
rozměry kapotovaného soustrojí 2400x900x1600mm_x000D_
Hmotnost kapotovaného stroje bez provozních kapalin 1135kg_x000D_
spotřeba paliva PRP 50% 8,9 l/hod_x000D_
Palivová nádrž v rámu stroje 150 l_x000D_
Ekologická vana nosná pro externí umístění_x000D_
Zásuvný modul do řídící jednotky Datakom D300-reléový modul, 8x programovací relé 230Vac/10A_x000D_
Doprava MTG</t>
  </si>
  <si>
    <t>22-A-93</t>
  </si>
  <si>
    <t>Náhradní zdroj 90kVA v krytu</t>
  </si>
  <si>
    <t>22-Z-92</t>
  </si>
  <si>
    <t>Rozváděč RPO - celkem</t>
  </si>
  <si>
    <t>zapojení vodiči CY6-50 , ukončení kabelů</t>
  </si>
  <si>
    <t>PC002</t>
  </si>
  <si>
    <t>1x skříň 800x1600x300mm, IP43/20, EI30DP1S_x000D_
2x jistič 160A, motorový pohon 230V_x000D_
1x ATS (automatika přepínání sítí)_x000D_
2x jistič  6A/1, 10kA_x000D_
2x jistič  6A/3, 10kA_x000D_
2x jistič  25B/3, 10kA_x000D_
Prostor rezerva pro budoucí větrání CHÚC</t>
  </si>
  <si>
    <t>22-A-92</t>
  </si>
  <si>
    <t>Rozváděč RPO</t>
  </si>
  <si>
    <t>22-Z-91</t>
  </si>
  <si>
    <t>Doplnění hl.rozváděče RH - celkem</t>
  </si>
  <si>
    <t>PC001</t>
  </si>
  <si>
    <t>2x vypínač 315A, vyp.c. 230V_x000D_
1x přepěť.ochrana T1+T2, 3P+N_x000D_
1x napěťové relé 400V, 1/1 kontakt_x000D_
1x pojistkový odpínač 125A/3 vč.pojistek_x000D_
1x jistič  6A/3, 10kA_x000D_
1x jistič  32B/3, 10kA</t>
  </si>
  <si>
    <t>22-A-91</t>
  </si>
  <si>
    <t>Doplnění hl.rozváděče RH</t>
  </si>
  <si>
    <t>3-A-1</t>
  </si>
  <si>
    <t>Zařazení</t>
  </si>
  <si>
    <t>Cena</t>
  </si>
  <si>
    <t>Montáž celkem</t>
  </si>
  <si>
    <t>Materiál celkem</t>
  </si>
  <si>
    <t>Materiál</t>
  </si>
  <si>
    <t>Počet</t>
  </si>
  <si>
    <t>Mj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</si>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</sst>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00"/>
    <numFmt numFmtId="166" formatCode="#\ ###\ ##0.00"/>
    <numFmt numFmtId="167" formatCode="&quot;Kč&quot;#,##0.00_);\(&quot;Kč&quot;#,##0.00\)"/>
  </numFmts>
  <fonts count="2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10"/>
      <name val="MS Sans Serif"/>
      <charset val="238"/>
    </font>
    <font>
      <b/>
      <sz val="11"/>
      <name val="MS Sans Serif"/>
      <charset val="238"/>
    </font>
    <font>
      <b/>
      <sz val="10"/>
      <name val="MS Sans Serif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32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21" fillId="0" borderId="0" xfId="2"/>
    <xf numFmtId="0" fontId="22" fillId="6" borderId="47" xfId="2" applyFont="1" applyFill="1" applyBorder="1"/>
    <xf numFmtId="166" fontId="22" fillId="6" borderId="47" xfId="2" applyNumberFormat="1" applyFont="1" applyFill="1" applyBorder="1"/>
    <xf numFmtId="0" fontId="21" fillId="0" borderId="0" xfId="2" quotePrefix="1"/>
    <xf numFmtId="167" fontId="21" fillId="0" borderId="0" xfId="2" applyNumberFormat="1"/>
    <xf numFmtId="167" fontId="21" fillId="2" borderId="47" xfId="2" applyNumberFormat="1" applyFill="1" applyBorder="1"/>
    <xf numFmtId="166" fontId="21" fillId="2" borderId="47" xfId="2" quotePrefix="1" applyNumberFormat="1" applyFill="1" applyBorder="1"/>
    <xf numFmtId="167" fontId="22" fillId="6" borderId="47" xfId="2" applyNumberFormat="1" applyFont="1" applyFill="1" applyBorder="1"/>
    <xf numFmtId="166" fontId="22" fillId="6" borderId="47" xfId="2" quotePrefix="1" applyNumberFormat="1" applyFont="1" applyFill="1" applyBorder="1"/>
    <xf numFmtId="167" fontId="23" fillId="2" borderId="47" xfId="2" applyNumberFormat="1" applyFont="1" applyFill="1" applyBorder="1"/>
    <xf numFmtId="166" fontId="23" fillId="2" borderId="47" xfId="2" applyNumberFormat="1" applyFont="1" applyFill="1" applyBorder="1"/>
    <xf numFmtId="166" fontId="23" fillId="2" borderId="47" xfId="2" quotePrefix="1" applyNumberFormat="1" applyFont="1" applyFill="1" applyBorder="1"/>
    <xf numFmtId="166" fontId="21" fillId="2" borderId="47" xfId="2" applyNumberFormat="1" applyFill="1" applyBorder="1"/>
    <xf numFmtId="167" fontId="23" fillId="7" borderId="47" xfId="2" applyNumberFormat="1" applyFont="1" applyFill="1" applyBorder="1"/>
    <xf numFmtId="166" fontId="23" fillId="7" borderId="47" xfId="2" quotePrefix="1" applyNumberFormat="1" applyFont="1" applyFill="1" applyBorder="1"/>
    <xf numFmtId="167" fontId="21" fillId="0" borderId="47" xfId="2" applyNumberFormat="1" applyBorder="1"/>
    <xf numFmtId="0" fontId="21" fillId="0" borderId="47" xfId="2" quotePrefix="1" applyBorder="1"/>
    <xf numFmtId="0" fontId="23" fillId="7" borderId="47" xfId="2" quotePrefix="1" applyFont="1" applyFill="1" applyBorder="1"/>
    <xf numFmtId="0" fontId="23" fillId="7" borderId="47" xfId="2" quotePrefix="1" applyFont="1" applyFill="1" applyBorder="1"/>
    <xf numFmtId="0" fontId="23" fillId="7" borderId="47" xfId="2" quotePrefix="1" applyFont="1" applyFill="1" applyBorder="1" applyAlignment="1">
      <alignment wrapText="1"/>
    </xf>
    <xf numFmtId="0" fontId="22" fillId="6" borderId="47" xfId="2" quotePrefix="1" applyFont="1" applyFill="1" applyBorder="1"/>
    <xf numFmtId="167" fontId="21" fillId="6" borderId="47" xfId="2" applyNumberFormat="1" applyFill="1" applyBorder="1"/>
    <xf numFmtId="0" fontId="21" fillId="6" borderId="47" xfId="2" quotePrefix="1" applyFill="1" applyBorder="1"/>
    <xf numFmtId="0" fontId="22" fillId="6" borderId="47" xfId="2" quotePrefix="1" applyFont="1" applyFill="1" applyBorder="1"/>
    <xf numFmtId="166" fontId="21" fillId="0" borderId="0" xfId="2" applyNumberFormat="1" applyAlignment="1">
      <alignment horizontal="right" vertical="center"/>
    </xf>
    <xf numFmtId="0" fontId="21" fillId="0" borderId="0" xfId="2" applyAlignment="1">
      <alignment horizontal="center" vertical="center"/>
    </xf>
    <xf numFmtId="1" fontId="21" fillId="0" borderId="0" xfId="2" applyNumberFormat="1" applyAlignment="1">
      <alignment horizontal="center" vertical="center"/>
    </xf>
    <xf numFmtId="0" fontId="21" fillId="0" borderId="0" xfId="2" applyAlignment="1">
      <alignment horizontal="left" vertical="center"/>
    </xf>
    <xf numFmtId="166" fontId="21" fillId="0" borderId="47" xfId="2" applyNumberFormat="1" applyBorder="1" applyAlignment="1">
      <alignment horizontal="right" vertical="center" wrapText="1"/>
    </xf>
    <xf numFmtId="0" fontId="21" fillId="0" borderId="47" xfId="2" quotePrefix="1" applyBorder="1" applyAlignment="1">
      <alignment horizontal="center" vertical="center" wrapText="1"/>
    </xf>
    <xf numFmtId="1" fontId="21" fillId="0" borderId="47" xfId="2" applyNumberFormat="1" applyBorder="1" applyAlignment="1">
      <alignment horizontal="center" vertical="center" wrapText="1"/>
    </xf>
    <xf numFmtId="0" fontId="21" fillId="0" borderId="47" xfId="2" applyBorder="1" applyAlignment="1">
      <alignment horizontal="left" vertical="center" wrapText="1"/>
    </xf>
    <xf numFmtId="0" fontId="21" fillId="0" borderId="47" xfId="2" applyBorder="1" applyAlignment="1">
      <alignment horizontal="center" vertical="center" wrapText="1"/>
    </xf>
    <xf numFmtId="166" fontId="22" fillId="6" borderId="47" xfId="2" applyNumberFormat="1" applyFont="1" applyFill="1" applyBorder="1" applyAlignment="1">
      <alignment horizontal="right" vertical="center" wrapText="1"/>
    </xf>
    <xf numFmtId="0" fontId="22" fillId="6" borderId="47" xfId="2" quotePrefix="1" applyFont="1" applyFill="1" applyBorder="1" applyAlignment="1">
      <alignment horizontal="center" vertical="center" wrapText="1"/>
    </xf>
    <xf numFmtId="1" fontId="22" fillId="6" borderId="47" xfId="2" applyNumberFormat="1" applyFont="1" applyFill="1" applyBorder="1" applyAlignment="1">
      <alignment horizontal="center" vertical="center" wrapText="1"/>
    </xf>
    <xf numFmtId="0" fontId="22" fillId="6" borderId="47" xfId="2" quotePrefix="1" applyFont="1" applyFill="1" applyBorder="1" applyAlignment="1">
      <alignment horizontal="left" vertical="center" wrapText="1"/>
    </xf>
    <xf numFmtId="1" fontId="21" fillId="0" borderId="47" xfId="2" quotePrefix="1" applyNumberFormat="1" applyBorder="1" applyAlignment="1">
      <alignment horizontal="center" vertical="center" wrapText="1"/>
    </xf>
    <xf numFmtId="0" fontId="21" fillId="0" borderId="47" xfId="2" quotePrefix="1" applyBorder="1" applyAlignment="1">
      <alignment horizontal="left" vertical="center" wrapText="1"/>
    </xf>
    <xf numFmtId="166" fontId="21" fillId="8" borderId="47" xfId="2" applyNumberFormat="1" applyFill="1" applyBorder="1" applyAlignment="1">
      <alignment horizontal="right" vertical="center" wrapText="1"/>
    </xf>
    <xf numFmtId="0" fontId="21" fillId="8" borderId="47" xfId="2" quotePrefix="1" applyFill="1" applyBorder="1" applyAlignment="1">
      <alignment horizontal="center" vertical="center" wrapText="1"/>
    </xf>
    <xf numFmtId="1" fontId="21" fillId="8" borderId="47" xfId="2" applyNumberFormat="1" applyFill="1" applyBorder="1" applyAlignment="1">
      <alignment horizontal="center" vertical="center" wrapText="1"/>
    </xf>
    <xf numFmtId="0" fontId="21" fillId="8" borderId="47" xfId="2" quotePrefix="1" applyFill="1" applyBorder="1" applyAlignment="1">
      <alignment horizontal="left" vertical="center" wrapText="1"/>
    </xf>
    <xf numFmtId="166" fontId="23" fillId="7" borderId="47" xfId="2" applyNumberFormat="1" applyFont="1" applyFill="1" applyBorder="1" applyAlignment="1">
      <alignment horizontal="right" vertical="center" wrapText="1"/>
    </xf>
    <xf numFmtId="0" fontId="23" fillId="7" borderId="47" xfId="2" quotePrefix="1" applyFont="1" applyFill="1" applyBorder="1" applyAlignment="1">
      <alignment horizontal="center" vertical="center" wrapText="1"/>
    </xf>
    <xf numFmtId="1" fontId="23" fillId="7" borderId="47" xfId="2" applyNumberFormat="1" applyFont="1" applyFill="1" applyBorder="1" applyAlignment="1">
      <alignment horizontal="center" vertical="center" wrapText="1"/>
    </xf>
    <xf numFmtId="0" fontId="23" fillId="7" borderId="47" xfId="2" quotePrefix="1" applyFont="1" applyFill="1" applyBorder="1" applyAlignment="1">
      <alignment horizontal="left" vertical="center" wrapText="1"/>
    </xf>
    <xf numFmtId="0" fontId="21" fillId="2" borderId="0" xfId="2" applyFill="1"/>
    <xf numFmtId="166" fontId="21" fillId="2" borderId="47" xfId="2" quotePrefix="1" applyNumberFormat="1" applyFill="1" applyBorder="1" applyAlignment="1">
      <alignment horizontal="right" vertical="center" wrapText="1"/>
    </xf>
    <xf numFmtId="0" fontId="21" fillId="2" borderId="47" xfId="2" quotePrefix="1" applyFill="1" applyBorder="1" applyAlignment="1">
      <alignment horizontal="center" vertical="center" wrapText="1"/>
    </xf>
    <xf numFmtId="1" fontId="21" fillId="2" borderId="47" xfId="2" quotePrefix="1" applyNumberFormat="1" applyFill="1" applyBorder="1" applyAlignment="1">
      <alignment horizontal="center" vertical="center" wrapText="1"/>
    </xf>
    <xf numFmtId="0" fontId="21" fillId="2" borderId="47" xfId="2" quotePrefix="1" applyFill="1" applyBorder="1" applyAlignment="1">
      <alignment horizontal="left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8EE82412-B76B-48ED-A8ED-53006181E9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bor\OneDrive\2025%20STAVBY\25_05_30%20N&#225;hradn&#237;%20zdroj%20Hlavn&#237;%20PaP\0%20V&#221;STUP%202\P&#345;&#237;loha%205325_OTR%20Specifikace%20diesel_slep&#253;.xlsx" TargetMode="External"/><Relationship Id="rId1" Type="http://schemas.openxmlformats.org/officeDocument/2006/relationships/externalLinkPath" Target="P&#345;&#237;loha%205325_OTR%20Specifikace%20diesel_slep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V12" sqref="V1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3" t="s">
        <v>41</v>
      </c>
      <c r="B2" s="193"/>
      <c r="C2" s="193"/>
      <c r="D2" s="193"/>
      <c r="E2" s="193"/>
      <c r="F2" s="193"/>
      <c r="G2" s="193"/>
    </row>
  </sheetData>
  <sheetProtection algorithmName="SHA-512" hashValue="KdQ60FPsu2Z0Xv60g2gVPUlB41Rst5TGtaCR57HJUptsqconi1LNVf8ahlyr0FsiWR5sDt4ACli/Jbp6h5QVSQ==" saltValue="Etghynr8BZKTyHOmrUoTY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1" zoomScaleNormal="100" zoomScaleSheetLayoutView="75" workbookViewId="0">
      <selection activeCell="F14" sqref="F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38</v>
      </c>
      <c r="B1" s="229" t="s">
        <v>4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5" t="s">
        <v>24</v>
      </c>
      <c r="C2" s="76"/>
      <c r="D2" s="77" t="s">
        <v>48</v>
      </c>
      <c r="E2" s="235" t="s">
        <v>49</v>
      </c>
      <c r="F2" s="236"/>
      <c r="G2" s="236"/>
      <c r="H2" s="236"/>
      <c r="I2" s="236"/>
      <c r="J2" s="237"/>
      <c r="O2" s="1"/>
    </row>
    <row r="3" spans="1:15" ht="27" customHeight="1" x14ac:dyDescent="0.2">
      <c r="A3" s="2"/>
      <c r="B3" s="78" t="s">
        <v>46</v>
      </c>
      <c r="C3" s="76"/>
      <c r="D3" s="79" t="s">
        <v>43</v>
      </c>
      <c r="E3" s="238" t="s">
        <v>45</v>
      </c>
      <c r="F3" s="239"/>
      <c r="G3" s="239"/>
      <c r="H3" s="239"/>
      <c r="I3" s="239"/>
      <c r="J3" s="240"/>
    </row>
    <row r="4" spans="1:15" ht="23.25" customHeight="1" x14ac:dyDescent="0.2">
      <c r="A4" s="72">
        <v>7986</v>
      </c>
      <c r="B4" s="80" t="s">
        <v>47</v>
      </c>
      <c r="C4" s="81"/>
      <c r="D4" s="82" t="s">
        <v>43</v>
      </c>
      <c r="E4" s="218" t="s">
        <v>44</v>
      </c>
      <c r="F4" s="219"/>
      <c r="G4" s="219"/>
      <c r="H4" s="219"/>
      <c r="I4" s="219"/>
      <c r="J4" s="220"/>
    </row>
    <row r="5" spans="1:15" ht="24" customHeight="1" x14ac:dyDescent="0.2">
      <c r="A5" s="2"/>
      <c r="B5" s="30" t="s">
        <v>23</v>
      </c>
      <c r="D5" s="223" t="s">
        <v>50</v>
      </c>
      <c r="E5" s="224"/>
      <c r="F5" s="224"/>
      <c r="G5" s="224"/>
      <c r="H5" s="18" t="s">
        <v>42</v>
      </c>
      <c r="I5" s="83" t="s">
        <v>54</v>
      </c>
      <c r="J5" s="8"/>
    </row>
    <row r="6" spans="1:15" ht="15.75" customHeight="1" x14ac:dyDescent="0.2">
      <c r="A6" s="2"/>
      <c r="B6" s="27"/>
      <c r="C6" s="52"/>
      <c r="D6" s="225" t="s">
        <v>51</v>
      </c>
      <c r="E6" s="226"/>
      <c r="F6" s="226"/>
      <c r="G6" s="226"/>
      <c r="H6" s="18" t="s">
        <v>36</v>
      </c>
      <c r="I6" s="83" t="s">
        <v>55</v>
      </c>
      <c r="J6" s="8"/>
    </row>
    <row r="7" spans="1:15" ht="15.75" customHeight="1" x14ac:dyDescent="0.2">
      <c r="A7" s="2"/>
      <c r="B7" s="28"/>
      <c r="C7" s="53"/>
      <c r="D7" s="73" t="s">
        <v>53</v>
      </c>
      <c r="E7" s="227" t="s">
        <v>52</v>
      </c>
      <c r="F7" s="228"/>
      <c r="G7" s="228"/>
      <c r="H7" s="23"/>
      <c r="I7" s="22"/>
      <c r="J7" s="33"/>
    </row>
    <row r="8" spans="1:15" ht="24" hidden="1" customHeight="1" x14ac:dyDescent="0.2">
      <c r="A8" s="2"/>
      <c r="B8" s="30" t="s">
        <v>21</v>
      </c>
      <c r="D8" s="74" t="s">
        <v>56</v>
      </c>
      <c r="H8" s="18" t="s">
        <v>42</v>
      </c>
      <c r="I8" s="83" t="s">
        <v>60</v>
      </c>
      <c r="J8" s="8"/>
    </row>
    <row r="9" spans="1:15" ht="15.75" hidden="1" customHeight="1" x14ac:dyDescent="0.2">
      <c r="A9" s="2"/>
      <c r="B9" s="2"/>
      <c r="D9" s="74" t="s">
        <v>57</v>
      </c>
      <c r="H9" s="18" t="s">
        <v>36</v>
      </c>
      <c r="I9" s="83" t="s">
        <v>61</v>
      </c>
      <c r="J9" s="8"/>
    </row>
    <row r="10" spans="1:15" ht="15.75" hidden="1" customHeight="1" x14ac:dyDescent="0.2">
      <c r="A10" s="2"/>
      <c r="B10" s="34"/>
      <c r="C10" s="53"/>
      <c r="D10" s="73" t="s">
        <v>59</v>
      </c>
      <c r="E10" s="84" t="s">
        <v>58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20</v>
      </c>
      <c r="D11" s="242"/>
      <c r="E11" s="242"/>
      <c r="F11" s="242"/>
      <c r="G11" s="242"/>
      <c r="H11" s="18" t="s">
        <v>42</v>
      </c>
      <c r="I11" s="85"/>
      <c r="J11" s="8"/>
    </row>
    <row r="12" spans="1:15" ht="15.75" customHeight="1" x14ac:dyDescent="0.2">
      <c r="A12" s="2"/>
      <c r="B12" s="27"/>
      <c r="C12" s="52"/>
      <c r="D12" s="217"/>
      <c r="E12" s="217"/>
      <c r="F12" s="217"/>
      <c r="G12" s="217"/>
      <c r="H12" s="18" t="s">
        <v>36</v>
      </c>
      <c r="I12" s="85"/>
      <c r="J12" s="8"/>
    </row>
    <row r="13" spans="1:15" ht="15.75" customHeight="1" x14ac:dyDescent="0.2">
      <c r="A13" s="2"/>
      <c r="B13" s="28"/>
      <c r="C13" s="53"/>
      <c r="D13" s="86"/>
      <c r="E13" s="221"/>
      <c r="F13" s="222"/>
      <c r="G13" s="222"/>
      <c r="H13" s="19"/>
      <c r="I13" s="22"/>
      <c r="J13" s="33"/>
    </row>
    <row r="14" spans="1:15" ht="24" customHeight="1" x14ac:dyDescent="0.2">
      <c r="A14" s="2"/>
      <c r="B14" s="42" t="s">
        <v>22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34</v>
      </c>
      <c r="C15" s="57"/>
      <c r="D15" s="51"/>
      <c r="E15" s="241"/>
      <c r="F15" s="241"/>
      <c r="G15" s="243"/>
      <c r="H15" s="243"/>
      <c r="I15" s="243" t="s">
        <v>31</v>
      </c>
      <c r="J15" s="244"/>
    </row>
    <row r="16" spans="1:15" ht="23.25" customHeight="1" x14ac:dyDescent="0.2">
      <c r="A16" s="139" t="s">
        <v>26</v>
      </c>
      <c r="B16" s="37" t="s">
        <v>26</v>
      </c>
      <c r="C16" s="58"/>
      <c r="D16" s="59"/>
      <c r="E16" s="206"/>
      <c r="F16" s="207"/>
      <c r="G16" s="206"/>
      <c r="H16" s="207"/>
      <c r="I16" s="206">
        <f>SUMIF(F49:F66,A16,I49:I66)+SUMIF(F49:F66,"PSU",I49:I66)</f>
        <v>0</v>
      </c>
      <c r="J16" s="208"/>
    </row>
    <row r="17" spans="1:10" ht="23.25" customHeight="1" x14ac:dyDescent="0.2">
      <c r="A17" s="139" t="s">
        <v>27</v>
      </c>
      <c r="B17" s="37" t="s">
        <v>27</v>
      </c>
      <c r="C17" s="58"/>
      <c r="D17" s="59"/>
      <c r="E17" s="206"/>
      <c r="F17" s="207"/>
      <c r="G17" s="206"/>
      <c r="H17" s="207"/>
      <c r="I17" s="206">
        <f>SUMIF(F49:F66,A17,I49:I66)</f>
        <v>0</v>
      </c>
      <c r="J17" s="208"/>
    </row>
    <row r="18" spans="1:10" ht="23.25" customHeight="1" x14ac:dyDescent="0.2">
      <c r="A18" s="139" t="s">
        <v>28</v>
      </c>
      <c r="B18" s="37" t="s">
        <v>28</v>
      </c>
      <c r="C18" s="58"/>
      <c r="D18" s="59"/>
      <c r="E18" s="206"/>
      <c r="F18" s="207"/>
      <c r="G18" s="206"/>
      <c r="H18" s="207"/>
      <c r="I18" s="206">
        <f>SUMIF(F49:F66,A18,I49:I66)</f>
        <v>0</v>
      </c>
      <c r="J18" s="208"/>
    </row>
    <row r="19" spans="1:10" ht="23.25" customHeight="1" x14ac:dyDescent="0.2">
      <c r="A19" s="139" t="s">
        <v>102</v>
      </c>
      <c r="B19" s="37" t="s">
        <v>29</v>
      </c>
      <c r="C19" s="58"/>
      <c r="D19" s="59"/>
      <c r="E19" s="206"/>
      <c r="F19" s="207"/>
      <c r="G19" s="206"/>
      <c r="H19" s="207"/>
      <c r="I19" s="206">
        <f>SUMIF(F49:F66,A19,I49:I66)</f>
        <v>0</v>
      </c>
      <c r="J19" s="208"/>
    </row>
    <row r="20" spans="1:10" ht="23.25" customHeight="1" x14ac:dyDescent="0.2">
      <c r="A20" s="139" t="s">
        <v>103</v>
      </c>
      <c r="B20" s="37" t="s">
        <v>30</v>
      </c>
      <c r="C20" s="58"/>
      <c r="D20" s="59"/>
      <c r="E20" s="206"/>
      <c r="F20" s="207"/>
      <c r="G20" s="206"/>
      <c r="H20" s="207"/>
      <c r="I20" s="206">
        <f>SUMIF(F49:F66,A20,I49:I66)</f>
        <v>0</v>
      </c>
      <c r="J20" s="208"/>
    </row>
    <row r="21" spans="1:10" ht="23.25" customHeight="1" x14ac:dyDescent="0.2">
      <c r="A21" s="2"/>
      <c r="B21" s="47" t="s">
        <v>31</v>
      </c>
      <c r="C21" s="60"/>
      <c r="D21" s="61"/>
      <c r="E21" s="209"/>
      <c r="F21" s="245"/>
      <c r="G21" s="209"/>
      <c r="H21" s="245"/>
      <c r="I21" s="209">
        <f>SUM(I16:J20)</f>
        <v>0</v>
      </c>
      <c r="J21" s="210"/>
    </row>
    <row r="22" spans="1:10" ht="33" customHeight="1" x14ac:dyDescent="0.2">
      <c r="A22" s="2"/>
      <c r="B22" s="41" t="s">
        <v>35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13</v>
      </c>
      <c r="C23" s="58"/>
      <c r="D23" s="59"/>
      <c r="E23" s="63">
        <v>12</v>
      </c>
      <c r="F23" s="38" t="s">
        <v>0</v>
      </c>
      <c r="G23" s="204">
        <f>ZakladDPHSniVypocet</f>
        <v>0</v>
      </c>
      <c r="H23" s="205"/>
      <c r="I23" s="205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14</v>
      </c>
      <c r="C24" s="58"/>
      <c r="D24" s="59"/>
      <c r="E24" s="63">
        <f>SazbaDPH1</f>
        <v>12</v>
      </c>
      <c r="F24" s="38" t="s">
        <v>0</v>
      </c>
      <c r="G24" s="202">
        <f>A23</f>
        <v>0</v>
      </c>
      <c r="H24" s="203"/>
      <c r="I24" s="203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15</v>
      </c>
      <c r="C25" s="58"/>
      <c r="D25" s="59"/>
      <c r="E25" s="63">
        <v>21</v>
      </c>
      <c r="F25" s="38" t="s">
        <v>0</v>
      </c>
      <c r="G25" s="204">
        <f>ZakladDPHZaklVypocet</f>
        <v>0</v>
      </c>
      <c r="H25" s="205"/>
      <c r="I25" s="205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16</v>
      </c>
      <c r="C26" s="64"/>
      <c r="D26" s="51"/>
      <c r="E26" s="65">
        <f>SazbaDPH2</f>
        <v>21</v>
      </c>
      <c r="F26" s="29" t="s">
        <v>0</v>
      </c>
      <c r="G26" s="232">
        <f>A25</f>
        <v>0</v>
      </c>
      <c r="H26" s="233"/>
      <c r="I26" s="233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5</v>
      </c>
      <c r="C27" s="66"/>
      <c r="D27" s="67"/>
      <c r="E27" s="66"/>
      <c r="F27" s="16"/>
      <c r="G27" s="234">
        <f>CenaCelkem-(ZakladDPHSni+DPHSni+ZakladDPHZakl+DPHZakl)</f>
        <v>0</v>
      </c>
      <c r="H27" s="234"/>
      <c r="I27" s="234"/>
      <c r="J27" s="40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12">
        <f>ZakladDPHSniVypocet+ZakladDPHZaklVypocet</f>
        <v>0</v>
      </c>
      <c r="H28" s="212"/>
      <c r="I28" s="212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11">
        <f>A27</f>
        <v>0</v>
      </c>
      <c r="H29" s="211"/>
      <c r="I29" s="211"/>
      <c r="J29" s="119" t="s">
        <v>64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12</v>
      </c>
      <c r="D32" s="69"/>
      <c r="E32" s="69"/>
      <c r="F32" s="15" t="s">
        <v>11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213"/>
      <c r="E34" s="214"/>
      <c r="G34" s="215"/>
      <c r="H34" s="216"/>
      <c r="I34" s="216"/>
      <c r="J34" s="24"/>
    </row>
    <row r="35" spans="1:10" ht="12.75" customHeight="1" x14ac:dyDescent="0.2">
      <c r="A35" s="2"/>
      <c r="B35" s="2"/>
      <c r="D35" s="201" t="s">
        <v>2</v>
      </c>
      <c r="E35" s="201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62</v>
      </c>
      <c r="C39" s="196"/>
      <c r="D39" s="196"/>
      <c r="E39" s="196"/>
      <c r="F39" s="99">
        <f>'01 01 Pol'!AE219</f>
        <v>0</v>
      </c>
      <c r="G39" s="100">
        <f>'01 01 Pol'!AF219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 t="s">
        <v>43</v>
      </c>
      <c r="C40" s="197" t="s">
        <v>45</v>
      </c>
      <c r="D40" s="197"/>
      <c r="E40" s="197"/>
      <c r="F40" s="104">
        <f>'01 01 Pol'!AE219</f>
        <v>0</v>
      </c>
      <c r="G40" s="105">
        <f>'01 01 Pol'!AF219</f>
        <v>0</v>
      </c>
      <c r="H40" s="105">
        <f>(F40*SazbaDPH1/100)+(G40*SazbaDPH2/100)</f>
        <v>0</v>
      </c>
      <c r="I40" s="105">
        <f>F40+G40+H40</f>
        <v>0</v>
      </c>
      <c r="J40" s="106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07" t="s">
        <v>43</v>
      </c>
      <c r="C41" s="196" t="s">
        <v>44</v>
      </c>
      <c r="D41" s="196"/>
      <c r="E41" s="196"/>
      <c r="F41" s="108">
        <f>'01 01 Pol'!AE219</f>
        <v>0</v>
      </c>
      <c r="G41" s="101">
        <f>'01 01 Pol'!AF219</f>
        <v>0</v>
      </c>
      <c r="H41" s="101">
        <f>(F41*SazbaDPH1/100)+(G41*SazbaDPH2/100)</f>
        <v>0</v>
      </c>
      <c r="I41" s="101">
        <f>F41+G41+H41</f>
        <v>0</v>
      </c>
      <c r="J41" s="102" t="str">
        <f>IF(_xlfn.SINGLE(CenaCelkemVypocet)=0,"",I41/_xlfn.SINGLE(CenaCelkemVypocet)*100)</f>
        <v/>
      </c>
    </row>
    <row r="42" spans="1:10" ht="25.5" hidden="1" customHeight="1" x14ac:dyDescent="0.2">
      <c r="A42" s="88"/>
      <c r="B42" s="198" t="s">
        <v>63</v>
      </c>
      <c r="C42" s="199"/>
      <c r="D42" s="199"/>
      <c r="E42" s="200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65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66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67</v>
      </c>
      <c r="C49" s="194" t="s">
        <v>68</v>
      </c>
      <c r="D49" s="195"/>
      <c r="E49" s="195"/>
      <c r="F49" s="135" t="s">
        <v>26</v>
      </c>
      <c r="G49" s="136"/>
      <c r="H49" s="136"/>
      <c r="I49" s="136">
        <f>'01 01 Pol'!G8</f>
        <v>0</v>
      </c>
      <c r="J49" s="132" t="str">
        <f>IF(I67=0,"",I49/I67*100)</f>
        <v/>
      </c>
    </row>
    <row r="50" spans="1:10" ht="36.75" customHeight="1" x14ac:dyDescent="0.2">
      <c r="A50" s="123"/>
      <c r="B50" s="128" t="s">
        <v>69</v>
      </c>
      <c r="C50" s="194" t="s">
        <v>70</v>
      </c>
      <c r="D50" s="195"/>
      <c r="E50" s="195"/>
      <c r="F50" s="135" t="s">
        <v>26</v>
      </c>
      <c r="G50" s="136"/>
      <c r="H50" s="136"/>
      <c r="I50" s="136">
        <f>'01 01 Pol'!G39</f>
        <v>0</v>
      </c>
      <c r="J50" s="132" t="str">
        <f>IF(I67=0,"",I50/I67*100)</f>
        <v/>
      </c>
    </row>
    <row r="51" spans="1:10" ht="36.75" customHeight="1" x14ac:dyDescent="0.2">
      <c r="A51" s="123"/>
      <c r="B51" s="128" t="s">
        <v>71</v>
      </c>
      <c r="C51" s="194" t="s">
        <v>72</v>
      </c>
      <c r="D51" s="195"/>
      <c r="E51" s="195"/>
      <c r="F51" s="135" t="s">
        <v>26</v>
      </c>
      <c r="G51" s="136"/>
      <c r="H51" s="136"/>
      <c r="I51" s="136">
        <f>'01 01 Pol'!G70</f>
        <v>0</v>
      </c>
      <c r="J51" s="132" t="str">
        <f>IF(I67=0,"",I51/I67*100)</f>
        <v/>
      </c>
    </row>
    <row r="52" spans="1:10" ht="36.75" customHeight="1" x14ac:dyDescent="0.2">
      <c r="A52" s="123"/>
      <c r="B52" s="128" t="s">
        <v>73</v>
      </c>
      <c r="C52" s="194" t="s">
        <v>74</v>
      </c>
      <c r="D52" s="195"/>
      <c r="E52" s="195"/>
      <c r="F52" s="135" t="s">
        <v>26</v>
      </c>
      <c r="G52" s="136"/>
      <c r="H52" s="136"/>
      <c r="I52" s="136">
        <f>'01 01 Pol'!G79</f>
        <v>0</v>
      </c>
      <c r="J52" s="132" t="str">
        <f>IF(I67=0,"",I52/I67*100)</f>
        <v/>
      </c>
    </row>
    <row r="53" spans="1:10" ht="36.75" customHeight="1" x14ac:dyDescent="0.2">
      <c r="A53" s="123"/>
      <c r="B53" s="128" t="s">
        <v>75</v>
      </c>
      <c r="C53" s="194" t="s">
        <v>76</v>
      </c>
      <c r="D53" s="195"/>
      <c r="E53" s="195"/>
      <c r="F53" s="135" t="s">
        <v>26</v>
      </c>
      <c r="G53" s="136"/>
      <c r="H53" s="136"/>
      <c r="I53" s="136">
        <f>'01 01 Pol'!G97</f>
        <v>0</v>
      </c>
      <c r="J53" s="132" t="str">
        <f>IF(I67=0,"",I53/I67*100)</f>
        <v/>
      </c>
    </row>
    <row r="54" spans="1:10" ht="36.75" customHeight="1" x14ac:dyDescent="0.2">
      <c r="A54" s="123"/>
      <c r="B54" s="128" t="s">
        <v>77</v>
      </c>
      <c r="C54" s="194" t="s">
        <v>78</v>
      </c>
      <c r="D54" s="195"/>
      <c r="E54" s="195"/>
      <c r="F54" s="135" t="s">
        <v>26</v>
      </c>
      <c r="G54" s="136"/>
      <c r="H54" s="136"/>
      <c r="I54" s="136">
        <f>'01 01 Pol'!G102</f>
        <v>0</v>
      </c>
      <c r="J54" s="132" t="str">
        <f>IF(I67=0,"",I54/I67*100)</f>
        <v/>
      </c>
    </row>
    <row r="55" spans="1:10" ht="36.75" customHeight="1" x14ac:dyDescent="0.2">
      <c r="A55" s="123"/>
      <c r="B55" s="128" t="s">
        <v>79</v>
      </c>
      <c r="C55" s="194" t="s">
        <v>80</v>
      </c>
      <c r="D55" s="195"/>
      <c r="E55" s="195"/>
      <c r="F55" s="135" t="s">
        <v>26</v>
      </c>
      <c r="G55" s="136"/>
      <c r="H55" s="136"/>
      <c r="I55" s="136">
        <f>'01 01 Pol'!G113</f>
        <v>0</v>
      </c>
      <c r="J55" s="132" t="str">
        <f>IF(I67=0,"",I55/I67*100)</f>
        <v/>
      </c>
    </row>
    <row r="56" spans="1:10" ht="36.75" customHeight="1" x14ac:dyDescent="0.2">
      <c r="A56" s="123"/>
      <c r="B56" s="128" t="s">
        <v>81</v>
      </c>
      <c r="C56" s="194" t="s">
        <v>82</v>
      </c>
      <c r="D56" s="195"/>
      <c r="E56" s="195"/>
      <c r="F56" s="135" t="s">
        <v>26</v>
      </c>
      <c r="G56" s="136"/>
      <c r="H56" s="136"/>
      <c r="I56" s="136">
        <f>'01 01 Pol'!G117</f>
        <v>0</v>
      </c>
      <c r="J56" s="132" t="str">
        <f>IF(I67=0,"",I56/I67*100)</f>
        <v/>
      </c>
    </row>
    <row r="57" spans="1:10" ht="36.75" customHeight="1" x14ac:dyDescent="0.2">
      <c r="A57" s="123"/>
      <c r="B57" s="128" t="s">
        <v>83</v>
      </c>
      <c r="C57" s="194" t="s">
        <v>84</v>
      </c>
      <c r="D57" s="195"/>
      <c r="E57" s="195"/>
      <c r="F57" s="135" t="s">
        <v>26</v>
      </c>
      <c r="G57" s="136"/>
      <c r="H57" s="136"/>
      <c r="I57" s="136">
        <f>'01 01 Pol'!G124</f>
        <v>0</v>
      </c>
      <c r="J57" s="132" t="str">
        <f>IF(I67=0,"",I57/I67*100)</f>
        <v/>
      </c>
    </row>
    <row r="58" spans="1:10" ht="36.75" customHeight="1" x14ac:dyDescent="0.2">
      <c r="A58" s="123"/>
      <c r="B58" s="128" t="s">
        <v>85</v>
      </c>
      <c r="C58" s="194" t="s">
        <v>86</v>
      </c>
      <c r="D58" s="195"/>
      <c r="E58" s="195"/>
      <c r="F58" s="135" t="s">
        <v>26</v>
      </c>
      <c r="G58" s="136"/>
      <c r="H58" s="136"/>
      <c r="I58" s="136">
        <f>'01 01 Pol'!G129</f>
        <v>0</v>
      </c>
      <c r="J58" s="132" t="str">
        <f>IF(I67=0,"",I58/I67*100)</f>
        <v/>
      </c>
    </row>
    <row r="59" spans="1:10" ht="36.75" customHeight="1" x14ac:dyDescent="0.2">
      <c r="A59" s="123"/>
      <c r="B59" s="128" t="s">
        <v>87</v>
      </c>
      <c r="C59" s="194" t="s">
        <v>88</v>
      </c>
      <c r="D59" s="195"/>
      <c r="E59" s="195"/>
      <c r="F59" s="135" t="s">
        <v>26</v>
      </c>
      <c r="G59" s="136"/>
      <c r="H59" s="136"/>
      <c r="I59" s="136">
        <f>'01 01 Pol'!G137</f>
        <v>0</v>
      </c>
      <c r="J59" s="132" t="str">
        <f>IF(I67=0,"",I59/I67*100)</f>
        <v/>
      </c>
    </row>
    <row r="60" spans="1:10" ht="36.75" customHeight="1" x14ac:dyDescent="0.2">
      <c r="A60" s="123"/>
      <c r="B60" s="128" t="s">
        <v>89</v>
      </c>
      <c r="C60" s="194" t="s">
        <v>90</v>
      </c>
      <c r="D60" s="195"/>
      <c r="E60" s="195"/>
      <c r="F60" s="135" t="s">
        <v>27</v>
      </c>
      <c r="G60" s="136"/>
      <c r="H60" s="136"/>
      <c r="I60" s="136">
        <f>'01 01 Pol'!G142</f>
        <v>0</v>
      </c>
      <c r="J60" s="132" t="str">
        <f>IF(I67=0,"",I60/I67*100)</f>
        <v/>
      </c>
    </row>
    <row r="61" spans="1:10" ht="36.75" customHeight="1" x14ac:dyDescent="0.2">
      <c r="A61" s="123"/>
      <c r="B61" s="128" t="s">
        <v>91</v>
      </c>
      <c r="C61" s="194" t="s">
        <v>92</v>
      </c>
      <c r="D61" s="195"/>
      <c r="E61" s="195"/>
      <c r="F61" s="135" t="s">
        <v>27</v>
      </c>
      <c r="G61" s="136"/>
      <c r="H61" s="136"/>
      <c r="I61" s="136">
        <f>'01 01 Pol'!G151</f>
        <v>0</v>
      </c>
      <c r="J61" s="132" t="str">
        <f>IF(I67=0,"",I61/I67*100)</f>
        <v/>
      </c>
    </row>
    <row r="62" spans="1:10" ht="36.75" customHeight="1" x14ac:dyDescent="0.2">
      <c r="A62" s="123"/>
      <c r="B62" s="128" t="s">
        <v>93</v>
      </c>
      <c r="C62" s="194" t="s">
        <v>94</v>
      </c>
      <c r="D62" s="195"/>
      <c r="E62" s="195"/>
      <c r="F62" s="135" t="s">
        <v>27</v>
      </c>
      <c r="G62" s="136"/>
      <c r="H62" s="136"/>
      <c r="I62" s="136">
        <f>'01 01 Pol'!G169</f>
        <v>0</v>
      </c>
      <c r="J62" s="132" t="str">
        <f>IF(I67=0,"",I62/I67*100)</f>
        <v/>
      </c>
    </row>
    <row r="63" spans="1:10" ht="36.75" customHeight="1" x14ac:dyDescent="0.2">
      <c r="A63" s="123"/>
      <c r="B63" s="128" t="s">
        <v>95</v>
      </c>
      <c r="C63" s="194" t="s">
        <v>96</v>
      </c>
      <c r="D63" s="195"/>
      <c r="E63" s="195"/>
      <c r="F63" s="135" t="s">
        <v>27</v>
      </c>
      <c r="G63" s="136"/>
      <c r="H63" s="136"/>
      <c r="I63" s="136">
        <f>'01 01 Pol'!G178</f>
        <v>0</v>
      </c>
      <c r="J63" s="132" t="str">
        <f>IF(I67=0,"",I63/I67*100)</f>
        <v/>
      </c>
    </row>
    <row r="64" spans="1:10" ht="36.75" customHeight="1" x14ac:dyDescent="0.2">
      <c r="A64" s="123"/>
      <c r="B64" s="128" t="s">
        <v>97</v>
      </c>
      <c r="C64" s="194" t="s">
        <v>98</v>
      </c>
      <c r="D64" s="195"/>
      <c r="E64" s="195"/>
      <c r="F64" s="135" t="s">
        <v>28</v>
      </c>
      <c r="G64" s="136"/>
      <c r="H64" s="136"/>
      <c r="I64" s="136">
        <f>'01 01 Pol'!G182</f>
        <v>0</v>
      </c>
      <c r="J64" s="132" t="str">
        <f>IF(I67=0,"",I64/I67*100)</f>
        <v/>
      </c>
    </row>
    <row r="65" spans="1:10" ht="36.75" customHeight="1" x14ac:dyDescent="0.2">
      <c r="A65" s="123"/>
      <c r="B65" s="128" t="s">
        <v>99</v>
      </c>
      <c r="C65" s="194" t="s">
        <v>100</v>
      </c>
      <c r="D65" s="195"/>
      <c r="E65" s="195"/>
      <c r="F65" s="135" t="s">
        <v>101</v>
      </c>
      <c r="G65" s="136"/>
      <c r="H65" s="136"/>
      <c r="I65" s="136">
        <f>'01 01 Pol'!G184</f>
        <v>0</v>
      </c>
      <c r="J65" s="132" t="str">
        <f>IF(I67=0,"",I65/I67*100)</f>
        <v/>
      </c>
    </row>
    <row r="66" spans="1:10" ht="36.75" customHeight="1" x14ac:dyDescent="0.2">
      <c r="A66" s="123"/>
      <c r="B66" s="128" t="s">
        <v>102</v>
      </c>
      <c r="C66" s="194" t="s">
        <v>29</v>
      </c>
      <c r="D66" s="195"/>
      <c r="E66" s="195"/>
      <c r="F66" s="135" t="s">
        <v>102</v>
      </c>
      <c r="G66" s="136"/>
      <c r="H66" s="136"/>
      <c r="I66" s="136">
        <f>'01 01 Pol'!G205</f>
        <v>0</v>
      </c>
      <c r="J66" s="132" t="str">
        <f>IF(I67=0,"",I66/I67*100)</f>
        <v/>
      </c>
    </row>
    <row r="67" spans="1:10" ht="25.5" customHeight="1" x14ac:dyDescent="0.2">
      <c r="A67" s="124"/>
      <c r="B67" s="129" t="s">
        <v>1</v>
      </c>
      <c r="C67" s="130"/>
      <c r="D67" s="131"/>
      <c r="E67" s="131"/>
      <c r="F67" s="137"/>
      <c r="G67" s="138"/>
      <c r="H67" s="138"/>
      <c r="I67" s="138">
        <f>SUM(I49:I66)</f>
        <v>0</v>
      </c>
      <c r="J67" s="133">
        <f>SUM(J49:J66)</f>
        <v>0</v>
      </c>
    </row>
    <row r="68" spans="1:10" x14ac:dyDescent="0.2">
      <c r="F68" s="87"/>
      <c r="G68" s="87"/>
      <c r="H68" s="87"/>
      <c r="I68" s="87"/>
      <c r="J68" s="134"/>
    </row>
    <row r="69" spans="1:10" x14ac:dyDescent="0.2">
      <c r="F69" s="87"/>
      <c r="G69" s="87"/>
      <c r="H69" s="87"/>
      <c r="I69" s="87"/>
      <c r="J69" s="134"/>
    </row>
    <row r="70" spans="1:10" x14ac:dyDescent="0.2">
      <c r="F70" s="87"/>
      <c r="G70" s="87"/>
      <c r="H70" s="87"/>
      <c r="I70" s="87"/>
      <c r="J70" s="134"/>
    </row>
  </sheetData>
  <sheetProtection algorithmName="SHA-512" hashValue="Oef7jo+KNjlSz75XgGbUhcyi34mhGD6WR5z+LYpLNxJ9EwWaPP51Js1jHodHtlJpnUDa3IhvtEcBREAOtHYuTQ==" saltValue="16aVYT/mYDo/VRKShacbA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5:E65"/>
    <mergeCell ref="C66:E66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7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49" t="s">
        <v>8</v>
      </c>
      <c r="B2" s="48"/>
      <c r="C2" s="248"/>
      <c r="D2" s="248"/>
      <c r="E2" s="248"/>
      <c r="F2" s="248"/>
      <c r="G2" s="249"/>
    </row>
    <row r="3" spans="1:7" ht="24.95" customHeight="1" x14ac:dyDescent="0.2">
      <c r="A3" s="49" t="s">
        <v>9</v>
      </c>
      <c r="B3" s="48"/>
      <c r="C3" s="248"/>
      <c r="D3" s="248"/>
      <c r="E3" s="248"/>
      <c r="F3" s="248"/>
      <c r="G3" s="249"/>
    </row>
    <row r="4" spans="1:7" ht="24.95" customHeight="1" x14ac:dyDescent="0.2">
      <c r="A4" s="49" t="s">
        <v>10</v>
      </c>
      <c r="B4" s="48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sheetProtection algorithmName="SHA-512" hashValue="vg5NYUirZlCkJTYMqn50YbVRKrL3PZQ/zOlKcPZX6UqT+MXBvKCJ3GKypab5CvLOvAnhgh0cw7oB8S39MC+u1g==" saltValue="TaVGOjdRTwWf2luq7ax+D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1941-CE95-415E-88F7-70E6EBB0C4D4}">
  <sheetPr>
    <outlinePr summaryBelow="0"/>
  </sheetPr>
  <dimension ref="A1:BH5000"/>
  <sheetViews>
    <sheetView workbookViewId="0">
      <pane ySplit="7" topLeftCell="A171" activePane="bottomLeft" state="frozen"/>
      <selection pane="bottomLeft" activeCell="D179" sqref="D179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4" t="s">
        <v>7</v>
      </c>
      <c r="B1" s="254"/>
      <c r="C1" s="254"/>
      <c r="D1" s="254"/>
      <c r="E1" s="254"/>
      <c r="F1" s="254"/>
      <c r="G1" s="254"/>
      <c r="AG1" t="s">
        <v>104</v>
      </c>
    </row>
    <row r="2" spans="1:60" ht="24.95" customHeight="1" x14ac:dyDescent="0.2">
      <c r="A2" s="49" t="s">
        <v>8</v>
      </c>
      <c r="B2" s="48" t="s">
        <v>48</v>
      </c>
      <c r="C2" s="255" t="s">
        <v>49</v>
      </c>
      <c r="D2" s="256"/>
      <c r="E2" s="256"/>
      <c r="F2" s="256"/>
      <c r="G2" s="257"/>
      <c r="AG2" t="s">
        <v>105</v>
      </c>
    </row>
    <row r="3" spans="1:60" ht="24.95" customHeight="1" x14ac:dyDescent="0.2">
      <c r="A3" s="49" t="s">
        <v>9</v>
      </c>
      <c r="B3" s="48" t="s">
        <v>43</v>
      </c>
      <c r="C3" s="255" t="s">
        <v>45</v>
      </c>
      <c r="D3" s="256"/>
      <c r="E3" s="256"/>
      <c r="F3" s="256"/>
      <c r="G3" s="257"/>
      <c r="AC3" s="121" t="s">
        <v>105</v>
      </c>
      <c r="AG3" t="s">
        <v>106</v>
      </c>
    </row>
    <row r="4" spans="1:60" ht="24.95" customHeight="1" x14ac:dyDescent="0.2">
      <c r="A4" s="140" t="s">
        <v>10</v>
      </c>
      <c r="B4" s="141" t="s">
        <v>43</v>
      </c>
      <c r="C4" s="258" t="s">
        <v>44</v>
      </c>
      <c r="D4" s="259"/>
      <c r="E4" s="259"/>
      <c r="F4" s="259"/>
      <c r="G4" s="260"/>
      <c r="AG4" t="s">
        <v>107</v>
      </c>
    </row>
    <row r="5" spans="1:60" x14ac:dyDescent="0.2">
      <c r="D5" s="10"/>
    </row>
    <row r="6" spans="1:60" ht="38.25" x14ac:dyDescent="0.2">
      <c r="A6" s="143" t="s">
        <v>108</v>
      </c>
      <c r="B6" s="145" t="s">
        <v>109</v>
      </c>
      <c r="C6" s="145" t="s">
        <v>110</v>
      </c>
      <c r="D6" s="144" t="s">
        <v>111</v>
      </c>
      <c r="E6" s="143" t="s">
        <v>112</v>
      </c>
      <c r="F6" s="142" t="s">
        <v>113</v>
      </c>
      <c r="G6" s="143" t="s">
        <v>31</v>
      </c>
      <c r="H6" s="146" t="s">
        <v>32</v>
      </c>
      <c r="I6" s="146" t="s">
        <v>114</v>
      </c>
      <c r="J6" s="146" t="s">
        <v>33</v>
      </c>
      <c r="K6" s="146" t="s">
        <v>115</v>
      </c>
      <c r="L6" s="146" t="s">
        <v>116</v>
      </c>
      <c r="M6" s="146" t="s">
        <v>117</v>
      </c>
      <c r="N6" s="146" t="s">
        <v>118</v>
      </c>
      <c r="O6" s="146" t="s">
        <v>119</v>
      </c>
      <c r="P6" s="146" t="s">
        <v>120</v>
      </c>
      <c r="Q6" s="146" t="s">
        <v>121</v>
      </c>
      <c r="R6" s="146" t="s">
        <v>122</v>
      </c>
      <c r="S6" s="146" t="s">
        <v>123</v>
      </c>
      <c r="T6" s="146" t="s">
        <v>124</v>
      </c>
      <c r="U6" s="146" t="s">
        <v>125</v>
      </c>
      <c r="V6" s="146" t="s">
        <v>126</v>
      </c>
      <c r="W6" s="146" t="s">
        <v>127</v>
      </c>
      <c r="X6" s="146" t="s">
        <v>128</v>
      </c>
      <c r="Y6" s="146" t="s">
        <v>129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130</v>
      </c>
      <c r="B8" s="164" t="s">
        <v>67</v>
      </c>
      <c r="C8" s="185" t="s">
        <v>68</v>
      </c>
      <c r="D8" s="165"/>
      <c r="E8" s="166"/>
      <c r="F8" s="167"/>
      <c r="G8" s="167">
        <f>SUMIF(AG9:AG38,"&lt;&gt;NOR",G9:G38)</f>
        <v>0</v>
      </c>
      <c r="H8" s="167"/>
      <c r="I8" s="167">
        <f>SUM(I9:I38)</f>
        <v>0</v>
      </c>
      <c r="J8" s="167"/>
      <c r="K8" s="167">
        <f>SUM(K9:K38)</f>
        <v>0</v>
      </c>
      <c r="L8" s="167"/>
      <c r="M8" s="167">
        <f>SUM(M9:M38)</f>
        <v>0</v>
      </c>
      <c r="N8" s="166"/>
      <c r="O8" s="166">
        <f>SUM(O9:O38)</f>
        <v>0</v>
      </c>
      <c r="P8" s="166"/>
      <c r="Q8" s="166">
        <f>SUM(Q9:Q38)</f>
        <v>0.44</v>
      </c>
      <c r="R8" s="167"/>
      <c r="S8" s="167"/>
      <c r="T8" s="168"/>
      <c r="U8" s="162"/>
      <c r="V8" s="162">
        <f>SUM(V9:V38)</f>
        <v>15.74</v>
      </c>
      <c r="W8" s="162"/>
      <c r="X8" s="162"/>
      <c r="Y8" s="162"/>
      <c r="AG8" t="s">
        <v>131</v>
      </c>
    </row>
    <row r="9" spans="1:60" outlineLevel="1" x14ac:dyDescent="0.2">
      <c r="A9" s="170">
        <v>1</v>
      </c>
      <c r="B9" s="171" t="s">
        <v>132</v>
      </c>
      <c r="C9" s="186" t="s">
        <v>133</v>
      </c>
      <c r="D9" s="172" t="s">
        <v>134</v>
      </c>
      <c r="E9" s="173">
        <v>2.5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/>
      <c r="S9" s="175" t="s">
        <v>135</v>
      </c>
      <c r="T9" s="176" t="s">
        <v>135</v>
      </c>
      <c r="U9" s="157">
        <v>0.14199999999999999</v>
      </c>
      <c r="V9" s="157">
        <f>ROUND(E9*U9,2)</f>
        <v>0.36</v>
      </c>
      <c r="W9" s="157"/>
      <c r="X9" s="157" t="s">
        <v>136</v>
      </c>
      <c r="Y9" s="157" t="s">
        <v>137</v>
      </c>
      <c r="Z9" s="147"/>
      <c r="AA9" s="147"/>
      <c r="AB9" s="147"/>
      <c r="AC9" s="147"/>
      <c r="AD9" s="147"/>
      <c r="AE9" s="147"/>
      <c r="AF9" s="147"/>
      <c r="AG9" s="147" t="s">
        <v>138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7" t="s">
        <v>139</v>
      </c>
      <c r="D10" s="158"/>
      <c r="E10" s="159">
        <v>2.5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140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7">
        <v>2</v>
      </c>
      <c r="B11" s="178" t="s">
        <v>141</v>
      </c>
      <c r="C11" s="188" t="s">
        <v>142</v>
      </c>
      <c r="D11" s="179" t="s">
        <v>143</v>
      </c>
      <c r="E11" s="180">
        <v>2</v>
      </c>
      <c r="F11" s="181"/>
      <c r="G11" s="182">
        <f>ROUND(E11*F11,2)</f>
        <v>0</v>
      </c>
      <c r="H11" s="181"/>
      <c r="I11" s="182">
        <f>ROUND(E11*H11,2)</f>
        <v>0</v>
      </c>
      <c r="J11" s="181"/>
      <c r="K11" s="182">
        <f>ROUND(E11*J11,2)</f>
        <v>0</v>
      </c>
      <c r="L11" s="182">
        <v>21</v>
      </c>
      <c r="M11" s="182">
        <f>G11*(1+L11/100)</f>
        <v>0</v>
      </c>
      <c r="N11" s="180">
        <v>0</v>
      </c>
      <c r="O11" s="180">
        <f>ROUND(E11*N11,2)</f>
        <v>0</v>
      </c>
      <c r="P11" s="180">
        <v>0.22</v>
      </c>
      <c r="Q11" s="180">
        <f>ROUND(E11*P11,2)</f>
        <v>0.44</v>
      </c>
      <c r="R11" s="182"/>
      <c r="S11" s="182" t="s">
        <v>135</v>
      </c>
      <c r="T11" s="183" t="s">
        <v>135</v>
      </c>
      <c r="U11" s="157">
        <v>0.14299999999999999</v>
      </c>
      <c r="V11" s="157">
        <f>ROUND(E11*U11,2)</f>
        <v>0.28999999999999998</v>
      </c>
      <c r="W11" s="157"/>
      <c r="X11" s="157" t="s">
        <v>136</v>
      </c>
      <c r="Y11" s="157" t="s">
        <v>137</v>
      </c>
      <c r="Z11" s="147"/>
      <c r="AA11" s="147"/>
      <c r="AB11" s="147"/>
      <c r="AC11" s="147"/>
      <c r="AD11" s="147"/>
      <c r="AE11" s="147"/>
      <c r="AF11" s="147"/>
      <c r="AG11" s="147" t="s">
        <v>138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0">
        <v>3</v>
      </c>
      <c r="B12" s="171" t="s">
        <v>144</v>
      </c>
      <c r="C12" s="186" t="s">
        <v>145</v>
      </c>
      <c r="D12" s="172" t="s">
        <v>146</v>
      </c>
      <c r="E12" s="173">
        <v>6.7806199999999999</v>
      </c>
      <c r="F12" s="174"/>
      <c r="G12" s="175">
        <f>ROUND(E12*F12,2)</f>
        <v>0</v>
      </c>
      <c r="H12" s="174"/>
      <c r="I12" s="175">
        <f>ROUND(E12*H12,2)</f>
        <v>0</v>
      </c>
      <c r="J12" s="174"/>
      <c r="K12" s="175">
        <f>ROUND(E12*J12,2)</f>
        <v>0</v>
      </c>
      <c r="L12" s="175">
        <v>21</v>
      </c>
      <c r="M12" s="175">
        <f>G12*(1+L12/100)</f>
        <v>0</v>
      </c>
      <c r="N12" s="173">
        <v>0</v>
      </c>
      <c r="O12" s="173">
        <f>ROUND(E12*N12,2)</f>
        <v>0</v>
      </c>
      <c r="P12" s="173">
        <v>0</v>
      </c>
      <c r="Q12" s="173">
        <f>ROUND(E12*P12,2)</f>
        <v>0</v>
      </c>
      <c r="R12" s="175"/>
      <c r="S12" s="175" t="s">
        <v>135</v>
      </c>
      <c r="T12" s="176" t="s">
        <v>135</v>
      </c>
      <c r="U12" s="157">
        <v>0.42199999999999999</v>
      </c>
      <c r="V12" s="157">
        <f>ROUND(E12*U12,2)</f>
        <v>2.86</v>
      </c>
      <c r="W12" s="157"/>
      <c r="X12" s="157" t="s">
        <v>136</v>
      </c>
      <c r="Y12" s="157" t="s">
        <v>137</v>
      </c>
      <c r="Z12" s="147"/>
      <c r="AA12" s="147"/>
      <c r="AB12" s="147"/>
      <c r="AC12" s="147"/>
      <c r="AD12" s="147"/>
      <c r="AE12" s="147"/>
      <c r="AF12" s="147"/>
      <c r="AG12" s="147" t="s">
        <v>138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187" t="s">
        <v>147</v>
      </c>
      <c r="D13" s="158"/>
      <c r="E13" s="159"/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140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187" t="s">
        <v>148</v>
      </c>
      <c r="D14" s="158"/>
      <c r="E14" s="159">
        <v>6.7806199999999999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140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70">
        <v>4</v>
      </c>
      <c r="B15" s="171" t="s">
        <v>149</v>
      </c>
      <c r="C15" s="186" t="s">
        <v>150</v>
      </c>
      <c r="D15" s="172" t="s">
        <v>146</v>
      </c>
      <c r="E15" s="173">
        <v>2.3732199999999999</v>
      </c>
      <c r="F15" s="174"/>
      <c r="G15" s="175">
        <f>ROUND(E15*F15,2)</f>
        <v>0</v>
      </c>
      <c r="H15" s="174"/>
      <c r="I15" s="175">
        <f>ROUND(E15*H15,2)</f>
        <v>0</v>
      </c>
      <c r="J15" s="174"/>
      <c r="K15" s="175">
        <f>ROUND(E15*J15,2)</f>
        <v>0</v>
      </c>
      <c r="L15" s="175">
        <v>21</v>
      </c>
      <c r="M15" s="175">
        <f>G15*(1+L15/100)</f>
        <v>0</v>
      </c>
      <c r="N15" s="173">
        <v>0</v>
      </c>
      <c r="O15" s="173">
        <f>ROUND(E15*N15,2)</f>
        <v>0</v>
      </c>
      <c r="P15" s="173">
        <v>0</v>
      </c>
      <c r="Q15" s="173">
        <f>ROUND(E15*P15,2)</f>
        <v>0</v>
      </c>
      <c r="R15" s="175"/>
      <c r="S15" s="175" t="s">
        <v>135</v>
      </c>
      <c r="T15" s="176" t="s">
        <v>135</v>
      </c>
      <c r="U15" s="157">
        <v>0.09</v>
      </c>
      <c r="V15" s="157">
        <f>ROUND(E15*U15,2)</f>
        <v>0.21</v>
      </c>
      <c r="W15" s="157"/>
      <c r="X15" s="157" t="s">
        <v>136</v>
      </c>
      <c r="Y15" s="157" t="s">
        <v>137</v>
      </c>
      <c r="Z15" s="147"/>
      <c r="AA15" s="147"/>
      <c r="AB15" s="147"/>
      <c r="AC15" s="147"/>
      <c r="AD15" s="147"/>
      <c r="AE15" s="147"/>
      <c r="AF15" s="147"/>
      <c r="AG15" s="147" t="s">
        <v>138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">
      <c r="A16" s="154"/>
      <c r="B16" s="155"/>
      <c r="C16" s="187" t="s">
        <v>151</v>
      </c>
      <c r="D16" s="158"/>
      <c r="E16" s="159">
        <v>2.3732199999999999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140</v>
      </c>
      <c r="AH16" s="147">
        <v>5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1" x14ac:dyDescent="0.2">
      <c r="A17" s="170">
        <v>5</v>
      </c>
      <c r="B17" s="171" t="s">
        <v>152</v>
      </c>
      <c r="C17" s="186" t="s">
        <v>153</v>
      </c>
      <c r="D17" s="172" t="s">
        <v>154</v>
      </c>
      <c r="E17" s="173">
        <v>8</v>
      </c>
      <c r="F17" s="174"/>
      <c r="G17" s="175">
        <f>ROUND(E17*F17,2)</f>
        <v>0</v>
      </c>
      <c r="H17" s="174"/>
      <c r="I17" s="175">
        <f>ROUND(E17*H17,2)</f>
        <v>0</v>
      </c>
      <c r="J17" s="174"/>
      <c r="K17" s="175">
        <f>ROUND(E17*J17,2)</f>
        <v>0</v>
      </c>
      <c r="L17" s="175">
        <v>21</v>
      </c>
      <c r="M17" s="175">
        <f>G17*(1+L17/100)</f>
        <v>0</v>
      </c>
      <c r="N17" s="173">
        <v>0</v>
      </c>
      <c r="O17" s="173">
        <f>ROUND(E17*N17,2)</f>
        <v>0</v>
      </c>
      <c r="P17" s="173">
        <v>0</v>
      </c>
      <c r="Q17" s="173">
        <f>ROUND(E17*P17,2)</f>
        <v>0</v>
      </c>
      <c r="R17" s="175"/>
      <c r="S17" s="175" t="s">
        <v>135</v>
      </c>
      <c r="T17" s="176" t="s">
        <v>135</v>
      </c>
      <c r="U17" s="157">
        <v>0.6</v>
      </c>
      <c r="V17" s="157">
        <f>ROUND(E17*U17,2)</f>
        <v>4.8</v>
      </c>
      <c r="W17" s="157"/>
      <c r="X17" s="157" t="s">
        <v>136</v>
      </c>
      <c r="Y17" s="157" t="s">
        <v>137</v>
      </c>
      <c r="Z17" s="147"/>
      <c r="AA17" s="147"/>
      <c r="AB17" s="147"/>
      <c r="AC17" s="147"/>
      <c r="AD17" s="147"/>
      <c r="AE17" s="147"/>
      <c r="AF17" s="147"/>
      <c r="AG17" s="147" t="s">
        <v>138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187" t="s">
        <v>155</v>
      </c>
      <c r="D18" s="158"/>
      <c r="E18" s="159">
        <v>8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140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0">
        <v>6</v>
      </c>
      <c r="B19" s="171" t="s">
        <v>156</v>
      </c>
      <c r="C19" s="186" t="s">
        <v>157</v>
      </c>
      <c r="D19" s="172" t="s">
        <v>146</v>
      </c>
      <c r="E19" s="173">
        <v>0.68799999999999994</v>
      </c>
      <c r="F19" s="174"/>
      <c r="G19" s="175">
        <f>ROUND(E19*F19,2)</f>
        <v>0</v>
      </c>
      <c r="H19" s="174"/>
      <c r="I19" s="175">
        <f>ROUND(E19*H19,2)</f>
        <v>0</v>
      </c>
      <c r="J19" s="174"/>
      <c r="K19" s="175">
        <f>ROUND(E19*J19,2)</f>
        <v>0</v>
      </c>
      <c r="L19" s="175">
        <v>21</v>
      </c>
      <c r="M19" s="175">
        <f>G19*(1+L19/100)</f>
        <v>0</v>
      </c>
      <c r="N19" s="173">
        <v>0</v>
      </c>
      <c r="O19" s="173">
        <f>ROUND(E19*N19,2)</f>
        <v>0</v>
      </c>
      <c r="P19" s="173">
        <v>0</v>
      </c>
      <c r="Q19" s="173">
        <f>ROUND(E19*P19,2)</f>
        <v>0</v>
      </c>
      <c r="R19" s="175"/>
      <c r="S19" s="175" t="s">
        <v>135</v>
      </c>
      <c r="T19" s="176" t="s">
        <v>135</v>
      </c>
      <c r="U19" s="157">
        <v>7.3999999999999996E-2</v>
      </c>
      <c r="V19" s="157">
        <f>ROUND(E19*U19,2)</f>
        <v>0.05</v>
      </c>
      <c r="W19" s="157"/>
      <c r="X19" s="157" t="s">
        <v>136</v>
      </c>
      <c r="Y19" s="157" t="s">
        <v>137</v>
      </c>
      <c r="Z19" s="147"/>
      <c r="AA19" s="147"/>
      <c r="AB19" s="147"/>
      <c r="AC19" s="147"/>
      <c r="AD19" s="147"/>
      <c r="AE19" s="147"/>
      <c r="AF19" s="147"/>
      <c r="AG19" s="147" t="s">
        <v>138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7" t="s">
        <v>158</v>
      </c>
      <c r="D20" s="158"/>
      <c r="E20" s="159">
        <v>0.68799999999999994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140</v>
      </c>
      <c r="AH20" s="147">
        <v>5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2.5" outlineLevel="1" x14ac:dyDescent="0.2">
      <c r="A21" s="170">
        <v>7</v>
      </c>
      <c r="B21" s="171" t="s">
        <v>159</v>
      </c>
      <c r="C21" s="186" t="s">
        <v>160</v>
      </c>
      <c r="D21" s="172" t="s">
        <v>146</v>
      </c>
      <c r="E21" s="173">
        <v>6.2126200000000003</v>
      </c>
      <c r="F21" s="174"/>
      <c r="G21" s="175">
        <f>ROUND(E21*F21,2)</f>
        <v>0</v>
      </c>
      <c r="H21" s="174"/>
      <c r="I21" s="175">
        <f>ROUND(E21*H21,2)</f>
        <v>0</v>
      </c>
      <c r="J21" s="174"/>
      <c r="K21" s="175">
        <f>ROUND(E21*J21,2)</f>
        <v>0</v>
      </c>
      <c r="L21" s="175">
        <v>21</v>
      </c>
      <c r="M21" s="175">
        <f>G21*(1+L21/100)</f>
        <v>0</v>
      </c>
      <c r="N21" s="173">
        <v>0</v>
      </c>
      <c r="O21" s="173">
        <f>ROUND(E21*N21,2)</f>
        <v>0</v>
      </c>
      <c r="P21" s="173">
        <v>0</v>
      </c>
      <c r="Q21" s="173">
        <f>ROUND(E21*P21,2)</f>
        <v>0</v>
      </c>
      <c r="R21" s="175"/>
      <c r="S21" s="175" t="s">
        <v>135</v>
      </c>
      <c r="T21" s="176" t="s">
        <v>135</v>
      </c>
      <c r="U21" s="157">
        <v>0.01</v>
      </c>
      <c r="V21" s="157">
        <f>ROUND(E21*U21,2)</f>
        <v>0.06</v>
      </c>
      <c r="W21" s="157"/>
      <c r="X21" s="157" t="s">
        <v>136</v>
      </c>
      <c r="Y21" s="157" t="s">
        <v>137</v>
      </c>
      <c r="Z21" s="147"/>
      <c r="AA21" s="147"/>
      <c r="AB21" s="147"/>
      <c r="AC21" s="147"/>
      <c r="AD21" s="147"/>
      <c r="AE21" s="147"/>
      <c r="AF21" s="147"/>
      <c r="AG21" s="147" t="s">
        <v>138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7" t="s">
        <v>161</v>
      </c>
      <c r="D22" s="158"/>
      <c r="E22" s="159">
        <v>6.7806199999999999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140</v>
      </c>
      <c r="AH22" s="147">
        <v>5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187" t="s">
        <v>162</v>
      </c>
      <c r="D23" s="158"/>
      <c r="E23" s="159">
        <v>-0.68799999999999994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140</v>
      </c>
      <c r="AH23" s="147">
        <v>5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187" t="s">
        <v>163</v>
      </c>
      <c r="D24" s="158"/>
      <c r="E24" s="159">
        <v>0.12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140</v>
      </c>
      <c r="AH24" s="147">
        <v>5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70">
        <v>8</v>
      </c>
      <c r="B25" s="171" t="s">
        <v>164</v>
      </c>
      <c r="C25" s="186" t="s">
        <v>165</v>
      </c>
      <c r="D25" s="172" t="s">
        <v>146</v>
      </c>
      <c r="E25" s="173">
        <v>24.850480000000001</v>
      </c>
      <c r="F25" s="174"/>
      <c r="G25" s="175">
        <f>ROUND(E25*F25,2)</f>
        <v>0</v>
      </c>
      <c r="H25" s="174"/>
      <c r="I25" s="175">
        <f>ROUND(E25*H25,2)</f>
        <v>0</v>
      </c>
      <c r="J25" s="174"/>
      <c r="K25" s="175">
        <f>ROUND(E25*J25,2)</f>
        <v>0</v>
      </c>
      <c r="L25" s="175">
        <v>21</v>
      </c>
      <c r="M25" s="175">
        <f>G25*(1+L25/100)</f>
        <v>0</v>
      </c>
      <c r="N25" s="173">
        <v>0</v>
      </c>
      <c r="O25" s="173">
        <f>ROUND(E25*N25,2)</f>
        <v>0</v>
      </c>
      <c r="P25" s="173">
        <v>0</v>
      </c>
      <c r="Q25" s="173">
        <f>ROUND(E25*P25,2)</f>
        <v>0</v>
      </c>
      <c r="R25" s="175"/>
      <c r="S25" s="175" t="s">
        <v>135</v>
      </c>
      <c r="T25" s="176" t="s">
        <v>135</v>
      </c>
      <c r="U25" s="157">
        <v>0</v>
      </c>
      <c r="V25" s="157">
        <f>ROUND(E25*U25,2)</f>
        <v>0</v>
      </c>
      <c r="W25" s="157"/>
      <c r="X25" s="157" t="s">
        <v>136</v>
      </c>
      <c r="Y25" s="157" t="s">
        <v>137</v>
      </c>
      <c r="Z25" s="147"/>
      <c r="AA25" s="147"/>
      <c r="AB25" s="147"/>
      <c r="AC25" s="147"/>
      <c r="AD25" s="147"/>
      <c r="AE25" s="147"/>
      <c r="AF25" s="147"/>
      <c r="AG25" s="147" t="s">
        <v>138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 x14ac:dyDescent="0.2">
      <c r="A26" s="154"/>
      <c r="B26" s="155"/>
      <c r="C26" s="187" t="s">
        <v>166</v>
      </c>
      <c r="D26" s="158"/>
      <c r="E26" s="159">
        <v>24.850480000000001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140</v>
      </c>
      <c r="AH26" s="147">
        <v>5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t="22.5" outlineLevel="1" x14ac:dyDescent="0.2">
      <c r="A27" s="170">
        <v>9</v>
      </c>
      <c r="B27" s="171" t="s">
        <v>167</v>
      </c>
      <c r="C27" s="186" t="s">
        <v>168</v>
      </c>
      <c r="D27" s="172" t="s">
        <v>146</v>
      </c>
      <c r="E27" s="173">
        <v>6.90062</v>
      </c>
      <c r="F27" s="174"/>
      <c r="G27" s="175">
        <f>ROUND(E27*F27,2)</f>
        <v>0</v>
      </c>
      <c r="H27" s="174"/>
      <c r="I27" s="175">
        <f>ROUND(E27*H27,2)</f>
        <v>0</v>
      </c>
      <c r="J27" s="174"/>
      <c r="K27" s="175">
        <f>ROUND(E27*J27,2)</f>
        <v>0</v>
      </c>
      <c r="L27" s="175">
        <v>21</v>
      </c>
      <c r="M27" s="175">
        <f>G27*(1+L27/100)</f>
        <v>0</v>
      </c>
      <c r="N27" s="173">
        <v>0</v>
      </c>
      <c r="O27" s="173">
        <f>ROUND(E27*N27,2)</f>
        <v>0</v>
      </c>
      <c r="P27" s="173">
        <v>0</v>
      </c>
      <c r="Q27" s="173">
        <f>ROUND(E27*P27,2)</f>
        <v>0</v>
      </c>
      <c r="R27" s="175"/>
      <c r="S27" s="175" t="s">
        <v>135</v>
      </c>
      <c r="T27" s="176" t="s">
        <v>135</v>
      </c>
      <c r="U27" s="157">
        <v>0.65200000000000002</v>
      </c>
      <c r="V27" s="157">
        <f>ROUND(E27*U27,2)</f>
        <v>4.5</v>
      </c>
      <c r="W27" s="157"/>
      <c r="X27" s="157" t="s">
        <v>136</v>
      </c>
      <c r="Y27" s="157" t="s">
        <v>137</v>
      </c>
      <c r="Z27" s="147"/>
      <c r="AA27" s="147"/>
      <c r="AB27" s="147"/>
      <c r="AC27" s="147"/>
      <c r="AD27" s="147"/>
      <c r="AE27" s="147"/>
      <c r="AF27" s="147"/>
      <c r="AG27" s="147" t="s">
        <v>138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7" t="s">
        <v>169</v>
      </c>
      <c r="D28" s="158"/>
      <c r="E28" s="159">
        <v>6.2126200000000003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140</v>
      </c>
      <c r="AH28" s="147">
        <v>5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187" t="s">
        <v>170</v>
      </c>
      <c r="D29" s="158"/>
      <c r="E29" s="159">
        <v>0.68799999999999994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140</v>
      </c>
      <c r="AH29" s="147">
        <v>5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70">
        <v>10</v>
      </c>
      <c r="B30" s="171" t="s">
        <v>171</v>
      </c>
      <c r="C30" s="186" t="s">
        <v>172</v>
      </c>
      <c r="D30" s="172" t="s">
        <v>146</v>
      </c>
      <c r="E30" s="173">
        <v>6.2126200000000003</v>
      </c>
      <c r="F30" s="174"/>
      <c r="G30" s="175">
        <f>ROUND(E30*F30,2)</f>
        <v>0</v>
      </c>
      <c r="H30" s="174"/>
      <c r="I30" s="175">
        <f>ROUND(E30*H30,2)</f>
        <v>0</v>
      </c>
      <c r="J30" s="174"/>
      <c r="K30" s="175">
        <f>ROUND(E30*J30,2)</f>
        <v>0</v>
      </c>
      <c r="L30" s="175">
        <v>21</v>
      </c>
      <c r="M30" s="175">
        <f>G30*(1+L30/100)</f>
        <v>0</v>
      </c>
      <c r="N30" s="173">
        <v>0</v>
      </c>
      <c r="O30" s="173">
        <f>ROUND(E30*N30,2)</f>
        <v>0</v>
      </c>
      <c r="P30" s="173">
        <v>0</v>
      </c>
      <c r="Q30" s="173">
        <f>ROUND(E30*P30,2)</f>
        <v>0</v>
      </c>
      <c r="R30" s="175"/>
      <c r="S30" s="175" t="s">
        <v>135</v>
      </c>
      <c r="T30" s="176" t="s">
        <v>135</v>
      </c>
      <c r="U30" s="157">
        <v>8.9999999999999993E-3</v>
      </c>
      <c r="V30" s="157">
        <f>ROUND(E30*U30,2)</f>
        <v>0.06</v>
      </c>
      <c r="W30" s="157"/>
      <c r="X30" s="157" t="s">
        <v>136</v>
      </c>
      <c r="Y30" s="157" t="s">
        <v>137</v>
      </c>
      <c r="Z30" s="147"/>
      <c r="AA30" s="147"/>
      <c r="AB30" s="147"/>
      <c r="AC30" s="147"/>
      <c r="AD30" s="147"/>
      <c r="AE30" s="147"/>
      <c r="AF30" s="147"/>
      <c r="AG30" s="147" t="s">
        <v>138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">
      <c r="A31" s="154"/>
      <c r="B31" s="155"/>
      <c r="C31" s="187" t="s">
        <v>169</v>
      </c>
      <c r="D31" s="158"/>
      <c r="E31" s="159">
        <v>6.2126200000000003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140</v>
      </c>
      <c r="AH31" s="147">
        <v>5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70">
        <v>11</v>
      </c>
      <c r="B32" s="171" t="s">
        <v>173</v>
      </c>
      <c r="C32" s="186" t="s">
        <v>174</v>
      </c>
      <c r="D32" s="172" t="s">
        <v>146</v>
      </c>
      <c r="E32" s="173">
        <v>0.68799999999999994</v>
      </c>
      <c r="F32" s="174"/>
      <c r="G32" s="175">
        <f>ROUND(E32*F32,2)</f>
        <v>0</v>
      </c>
      <c r="H32" s="174"/>
      <c r="I32" s="175">
        <f>ROUND(E32*H32,2)</f>
        <v>0</v>
      </c>
      <c r="J32" s="174"/>
      <c r="K32" s="175">
        <f>ROUND(E32*J32,2)</f>
        <v>0</v>
      </c>
      <c r="L32" s="175">
        <v>21</v>
      </c>
      <c r="M32" s="175">
        <f>G32*(1+L32/100)</f>
        <v>0</v>
      </c>
      <c r="N32" s="173">
        <v>0</v>
      </c>
      <c r="O32" s="173">
        <f>ROUND(E32*N32,2)</f>
        <v>0</v>
      </c>
      <c r="P32" s="173">
        <v>0</v>
      </c>
      <c r="Q32" s="173">
        <f>ROUND(E32*P32,2)</f>
        <v>0</v>
      </c>
      <c r="R32" s="175"/>
      <c r="S32" s="175" t="s">
        <v>135</v>
      </c>
      <c r="T32" s="176" t="s">
        <v>135</v>
      </c>
      <c r="U32" s="157">
        <v>1.1499999999999999</v>
      </c>
      <c r="V32" s="157">
        <f>ROUND(E32*U32,2)</f>
        <v>0.79</v>
      </c>
      <c r="W32" s="157"/>
      <c r="X32" s="157" t="s">
        <v>136</v>
      </c>
      <c r="Y32" s="157" t="s">
        <v>137</v>
      </c>
      <c r="Z32" s="147"/>
      <c r="AA32" s="147"/>
      <c r="AB32" s="147"/>
      <c r="AC32" s="147"/>
      <c r="AD32" s="147"/>
      <c r="AE32" s="147"/>
      <c r="AF32" s="147"/>
      <c r="AG32" s="147" t="s">
        <v>138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">
      <c r="A33" s="154"/>
      <c r="B33" s="155"/>
      <c r="C33" s="187" t="s">
        <v>175</v>
      </c>
      <c r="D33" s="158"/>
      <c r="E33" s="159">
        <v>0.68799999999999994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140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70">
        <v>12</v>
      </c>
      <c r="B34" s="171" t="s">
        <v>176</v>
      </c>
      <c r="C34" s="186" t="s">
        <v>177</v>
      </c>
      <c r="D34" s="172" t="s">
        <v>134</v>
      </c>
      <c r="E34" s="173">
        <v>18.326000000000001</v>
      </c>
      <c r="F34" s="174"/>
      <c r="G34" s="175">
        <f>ROUND(E34*F34,2)</f>
        <v>0</v>
      </c>
      <c r="H34" s="174"/>
      <c r="I34" s="175">
        <f>ROUND(E34*H34,2)</f>
        <v>0</v>
      </c>
      <c r="J34" s="174"/>
      <c r="K34" s="175">
        <f>ROUND(E34*J34,2)</f>
        <v>0</v>
      </c>
      <c r="L34" s="175">
        <v>21</v>
      </c>
      <c r="M34" s="175">
        <f>G34*(1+L34/100)</f>
        <v>0</v>
      </c>
      <c r="N34" s="173">
        <v>0</v>
      </c>
      <c r="O34" s="173">
        <f>ROUND(E34*N34,2)</f>
        <v>0</v>
      </c>
      <c r="P34" s="173">
        <v>0</v>
      </c>
      <c r="Q34" s="173">
        <f>ROUND(E34*P34,2)</f>
        <v>0</v>
      </c>
      <c r="R34" s="175"/>
      <c r="S34" s="175" t="s">
        <v>135</v>
      </c>
      <c r="T34" s="176" t="s">
        <v>135</v>
      </c>
      <c r="U34" s="157">
        <v>9.6000000000000002E-2</v>
      </c>
      <c r="V34" s="157">
        <f>ROUND(E34*U34,2)</f>
        <v>1.76</v>
      </c>
      <c r="W34" s="157"/>
      <c r="X34" s="157" t="s">
        <v>136</v>
      </c>
      <c r="Y34" s="157" t="s">
        <v>137</v>
      </c>
      <c r="Z34" s="147"/>
      <c r="AA34" s="147"/>
      <c r="AB34" s="147"/>
      <c r="AC34" s="147"/>
      <c r="AD34" s="147"/>
      <c r="AE34" s="147"/>
      <c r="AF34" s="147"/>
      <c r="AG34" s="147" t="s">
        <v>138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2" x14ac:dyDescent="0.2">
      <c r="A35" s="154"/>
      <c r="B35" s="155"/>
      <c r="C35" s="187" t="s">
        <v>178</v>
      </c>
      <c r="D35" s="158"/>
      <c r="E35" s="159"/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140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87" t="s">
        <v>179</v>
      </c>
      <c r="D36" s="158"/>
      <c r="E36" s="159">
        <v>18.326000000000001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140</v>
      </c>
      <c r="AH36" s="147">
        <v>5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2.5" outlineLevel="1" x14ac:dyDescent="0.2">
      <c r="A37" s="170">
        <v>13</v>
      </c>
      <c r="B37" s="171" t="s">
        <v>180</v>
      </c>
      <c r="C37" s="186" t="s">
        <v>181</v>
      </c>
      <c r="D37" s="172" t="s">
        <v>146</v>
      </c>
      <c r="E37" s="173">
        <v>6.2126200000000003</v>
      </c>
      <c r="F37" s="174"/>
      <c r="G37" s="175">
        <f>ROUND(E37*F37,2)</f>
        <v>0</v>
      </c>
      <c r="H37" s="174"/>
      <c r="I37" s="175">
        <f>ROUND(E37*H37,2)</f>
        <v>0</v>
      </c>
      <c r="J37" s="174"/>
      <c r="K37" s="175">
        <f>ROUND(E37*J37,2)</f>
        <v>0</v>
      </c>
      <c r="L37" s="175">
        <v>21</v>
      </c>
      <c r="M37" s="175">
        <f>G37*(1+L37/100)</f>
        <v>0</v>
      </c>
      <c r="N37" s="173">
        <v>0</v>
      </c>
      <c r="O37" s="173">
        <f>ROUND(E37*N37,2)</f>
        <v>0</v>
      </c>
      <c r="P37" s="173">
        <v>0</v>
      </c>
      <c r="Q37" s="173">
        <f>ROUND(E37*P37,2)</f>
        <v>0</v>
      </c>
      <c r="R37" s="175"/>
      <c r="S37" s="175" t="s">
        <v>135</v>
      </c>
      <c r="T37" s="176" t="s">
        <v>135</v>
      </c>
      <c r="U37" s="157">
        <v>0</v>
      </c>
      <c r="V37" s="157">
        <f>ROUND(E37*U37,2)</f>
        <v>0</v>
      </c>
      <c r="W37" s="157"/>
      <c r="X37" s="157" t="s">
        <v>136</v>
      </c>
      <c r="Y37" s="157" t="s">
        <v>137</v>
      </c>
      <c r="Z37" s="147"/>
      <c r="AA37" s="147"/>
      <c r="AB37" s="147"/>
      <c r="AC37" s="147"/>
      <c r="AD37" s="147"/>
      <c r="AE37" s="147"/>
      <c r="AF37" s="147"/>
      <c r="AG37" s="147" t="s">
        <v>138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187" t="s">
        <v>169</v>
      </c>
      <c r="D38" s="158"/>
      <c r="E38" s="159">
        <v>6.2126200000000003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140</v>
      </c>
      <c r="AH38" s="147">
        <v>5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x14ac:dyDescent="0.2">
      <c r="A39" s="163" t="s">
        <v>130</v>
      </c>
      <c r="B39" s="164" t="s">
        <v>69</v>
      </c>
      <c r="C39" s="185" t="s">
        <v>70</v>
      </c>
      <c r="D39" s="165"/>
      <c r="E39" s="166"/>
      <c r="F39" s="167"/>
      <c r="G39" s="167">
        <f>SUMIF(AG40:AG69,"&lt;&gt;NOR",G40:G69)</f>
        <v>0</v>
      </c>
      <c r="H39" s="167"/>
      <c r="I39" s="167">
        <f>SUM(I40:I69)</f>
        <v>0</v>
      </c>
      <c r="J39" s="167"/>
      <c r="K39" s="167">
        <f>SUM(K40:K69)</f>
        <v>0</v>
      </c>
      <c r="L39" s="167"/>
      <c r="M39" s="167">
        <f>SUM(M40:M69)</f>
        <v>0</v>
      </c>
      <c r="N39" s="166"/>
      <c r="O39" s="166">
        <f>SUM(O40:O69)</f>
        <v>2.73</v>
      </c>
      <c r="P39" s="166"/>
      <c r="Q39" s="166">
        <f>SUM(Q40:Q69)</f>
        <v>0</v>
      </c>
      <c r="R39" s="167"/>
      <c r="S39" s="167"/>
      <c r="T39" s="168"/>
      <c r="U39" s="162"/>
      <c r="V39" s="162">
        <f>SUM(V40:V69)</f>
        <v>47.21</v>
      </c>
      <c r="W39" s="162"/>
      <c r="X39" s="162"/>
      <c r="Y39" s="162"/>
      <c r="AG39" t="s">
        <v>131</v>
      </c>
    </row>
    <row r="40" spans="1:60" outlineLevel="1" x14ac:dyDescent="0.2">
      <c r="A40" s="170">
        <v>14</v>
      </c>
      <c r="B40" s="171" t="s">
        <v>182</v>
      </c>
      <c r="C40" s="186" t="s">
        <v>183</v>
      </c>
      <c r="D40" s="172" t="s">
        <v>146</v>
      </c>
      <c r="E40" s="173">
        <v>1.72</v>
      </c>
      <c r="F40" s="174"/>
      <c r="G40" s="175">
        <f>ROUND(E40*F40,2)</f>
        <v>0</v>
      </c>
      <c r="H40" s="174"/>
      <c r="I40" s="175">
        <f>ROUND(E40*H40,2)</f>
        <v>0</v>
      </c>
      <c r="J40" s="174"/>
      <c r="K40" s="175">
        <f>ROUND(E40*J40,2)</f>
        <v>0</v>
      </c>
      <c r="L40" s="175">
        <v>21</v>
      </c>
      <c r="M40" s="175">
        <f>G40*(1+L40/100)</f>
        <v>0</v>
      </c>
      <c r="N40" s="173">
        <v>0</v>
      </c>
      <c r="O40" s="173">
        <f>ROUND(E40*N40,2)</f>
        <v>0</v>
      </c>
      <c r="P40" s="173">
        <v>0</v>
      </c>
      <c r="Q40" s="173">
        <f>ROUND(E40*P40,2)</f>
        <v>0</v>
      </c>
      <c r="R40" s="175"/>
      <c r="S40" s="175" t="s">
        <v>135</v>
      </c>
      <c r="T40" s="176" t="s">
        <v>135</v>
      </c>
      <c r="U40" s="157">
        <v>6.7000000000000004E-2</v>
      </c>
      <c r="V40" s="157">
        <f>ROUND(E40*U40,2)</f>
        <v>0.12</v>
      </c>
      <c r="W40" s="157"/>
      <c r="X40" s="157" t="s">
        <v>136</v>
      </c>
      <c r="Y40" s="157" t="s">
        <v>137</v>
      </c>
      <c r="Z40" s="147"/>
      <c r="AA40" s="147"/>
      <c r="AB40" s="147"/>
      <c r="AC40" s="147"/>
      <c r="AD40" s="147"/>
      <c r="AE40" s="147"/>
      <c r="AF40" s="147"/>
      <c r="AG40" s="147" t="s">
        <v>138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">
      <c r="A41" s="154"/>
      <c r="B41" s="155"/>
      <c r="C41" s="187" t="s">
        <v>184</v>
      </c>
      <c r="D41" s="158"/>
      <c r="E41" s="159">
        <v>1.72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140</v>
      </c>
      <c r="AH41" s="147">
        <v>5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70">
        <v>15</v>
      </c>
      <c r="B42" s="171" t="s">
        <v>185</v>
      </c>
      <c r="C42" s="186" t="s">
        <v>186</v>
      </c>
      <c r="D42" s="172" t="s">
        <v>134</v>
      </c>
      <c r="E42" s="173">
        <v>17.2</v>
      </c>
      <c r="F42" s="174"/>
      <c r="G42" s="175">
        <f>ROUND(E42*F42,2)</f>
        <v>0</v>
      </c>
      <c r="H42" s="174"/>
      <c r="I42" s="175">
        <f>ROUND(E42*H42,2)</f>
        <v>0</v>
      </c>
      <c r="J42" s="174"/>
      <c r="K42" s="175">
        <f>ROUND(E42*J42,2)</f>
        <v>0</v>
      </c>
      <c r="L42" s="175">
        <v>21</v>
      </c>
      <c r="M42" s="175">
        <f>G42*(1+L42/100)</f>
        <v>0</v>
      </c>
      <c r="N42" s="173">
        <v>0</v>
      </c>
      <c r="O42" s="173">
        <f>ROUND(E42*N42,2)</f>
        <v>0</v>
      </c>
      <c r="P42" s="173">
        <v>0</v>
      </c>
      <c r="Q42" s="173">
        <f>ROUND(E42*P42,2)</f>
        <v>0</v>
      </c>
      <c r="R42" s="175"/>
      <c r="S42" s="175" t="s">
        <v>135</v>
      </c>
      <c r="T42" s="176" t="s">
        <v>135</v>
      </c>
      <c r="U42" s="157">
        <v>0.06</v>
      </c>
      <c r="V42" s="157">
        <f>ROUND(E42*U42,2)</f>
        <v>1.03</v>
      </c>
      <c r="W42" s="157"/>
      <c r="X42" s="157" t="s">
        <v>136</v>
      </c>
      <c r="Y42" s="157" t="s">
        <v>137</v>
      </c>
      <c r="Z42" s="147"/>
      <c r="AA42" s="147"/>
      <c r="AB42" s="147"/>
      <c r="AC42" s="147"/>
      <c r="AD42" s="147"/>
      <c r="AE42" s="147"/>
      <c r="AF42" s="147"/>
      <c r="AG42" s="147" t="s">
        <v>138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">
      <c r="A43" s="154"/>
      <c r="B43" s="155"/>
      <c r="C43" s="187" t="s">
        <v>187</v>
      </c>
      <c r="D43" s="158"/>
      <c r="E43" s="159">
        <v>17.2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140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70">
        <v>16</v>
      </c>
      <c r="B44" s="171" t="s">
        <v>188</v>
      </c>
      <c r="C44" s="186" t="s">
        <v>189</v>
      </c>
      <c r="D44" s="172" t="s">
        <v>134</v>
      </c>
      <c r="E44" s="173">
        <v>17.2</v>
      </c>
      <c r="F44" s="174"/>
      <c r="G44" s="175">
        <f>ROUND(E44*F44,2)</f>
        <v>0</v>
      </c>
      <c r="H44" s="174"/>
      <c r="I44" s="175">
        <f>ROUND(E44*H44,2)</f>
        <v>0</v>
      </c>
      <c r="J44" s="174"/>
      <c r="K44" s="175">
        <f>ROUND(E44*J44,2)</f>
        <v>0</v>
      </c>
      <c r="L44" s="175">
        <v>21</v>
      </c>
      <c r="M44" s="175">
        <f>G44*(1+L44/100)</f>
        <v>0</v>
      </c>
      <c r="N44" s="173">
        <v>0</v>
      </c>
      <c r="O44" s="173">
        <f>ROUND(E44*N44,2)</f>
        <v>0</v>
      </c>
      <c r="P44" s="173">
        <v>0</v>
      </c>
      <c r="Q44" s="173">
        <f>ROUND(E44*P44,2)</f>
        <v>0</v>
      </c>
      <c r="R44" s="175"/>
      <c r="S44" s="175" t="s">
        <v>135</v>
      </c>
      <c r="T44" s="176" t="s">
        <v>135</v>
      </c>
      <c r="U44" s="157">
        <v>0.13</v>
      </c>
      <c r="V44" s="157">
        <f>ROUND(E44*U44,2)</f>
        <v>2.2400000000000002</v>
      </c>
      <c r="W44" s="157"/>
      <c r="X44" s="157" t="s">
        <v>136</v>
      </c>
      <c r="Y44" s="157" t="s">
        <v>137</v>
      </c>
      <c r="Z44" s="147"/>
      <c r="AA44" s="147"/>
      <c r="AB44" s="147"/>
      <c r="AC44" s="147"/>
      <c r="AD44" s="147"/>
      <c r="AE44" s="147"/>
      <c r="AF44" s="147"/>
      <c r="AG44" s="147" t="s">
        <v>190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">
      <c r="A45" s="154"/>
      <c r="B45" s="155"/>
      <c r="C45" s="187" t="s">
        <v>191</v>
      </c>
      <c r="D45" s="158"/>
      <c r="E45" s="159">
        <v>17.2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140</v>
      </c>
      <c r="AH45" s="147">
        <v>5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70">
        <v>17</v>
      </c>
      <c r="B46" s="171" t="s">
        <v>192</v>
      </c>
      <c r="C46" s="186" t="s">
        <v>193</v>
      </c>
      <c r="D46" s="172" t="s">
        <v>134</v>
      </c>
      <c r="E46" s="173">
        <v>17.2</v>
      </c>
      <c r="F46" s="174"/>
      <c r="G46" s="175">
        <f>ROUND(E46*F46,2)</f>
        <v>0</v>
      </c>
      <c r="H46" s="174"/>
      <c r="I46" s="175">
        <f>ROUND(E46*H46,2)</f>
        <v>0</v>
      </c>
      <c r="J46" s="174"/>
      <c r="K46" s="175">
        <f>ROUND(E46*J46,2)</f>
        <v>0</v>
      </c>
      <c r="L46" s="175">
        <v>21</v>
      </c>
      <c r="M46" s="175">
        <f>G46*(1+L46/100)</f>
        <v>0</v>
      </c>
      <c r="N46" s="173">
        <v>0</v>
      </c>
      <c r="O46" s="173">
        <f>ROUND(E46*N46,2)</f>
        <v>0</v>
      </c>
      <c r="P46" s="173">
        <v>0</v>
      </c>
      <c r="Q46" s="173">
        <f>ROUND(E46*P46,2)</f>
        <v>0</v>
      </c>
      <c r="R46" s="175"/>
      <c r="S46" s="175" t="s">
        <v>135</v>
      </c>
      <c r="T46" s="176" t="s">
        <v>135</v>
      </c>
      <c r="U46" s="157">
        <v>0.09</v>
      </c>
      <c r="V46" s="157">
        <f>ROUND(E46*U46,2)</f>
        <v>1.55</v>
      </c>
      <c r="W46" s="157"/>
      <c r="X46" s="157" t="s">
        <v>136</v>
      </c>
      <c r="Y46" s="157" t="s">
        <v>137</v>
      </c>
      <c r="Z46" s="147"/>
      <c r="AA46" s="147"/>
      <c r="AB46" s="147"/>
      <c r="AC46" s="147"/>
      <c r="AD46" s="147"/>
      <c r="AE46" s="147"/>
      <c r="AF46" s="147"/>
      <c r="AG46" s="147" t="s">
        <v>138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187" t="s">
        <v>191</v>
      </c>
      <c r="D47" s="158"/>
      <c r="E47" s="159">
        <v>17.2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140</v>
      </c>
      <c r="AH47" s="147">
        <v>5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70">
        <v>18</v>
      </c>
      <c r="B48" s="171" t="s">
        <v>194</v>
      </c>
      <c r="C48" s="186" t="s">
        <v>195</v>
      </c>
      <c r="D48" s="172" t="s">
        <v>134</v>
      </c>
      <c r="E48" s="173">
        <v>34.4</v>
      </c>
      <c r="F48" s="174"/>
      <c r="G48" s="175">
        <f>ROUND(E48*F48,2)</f>
        <v>0</v>
      </c>
      <c r="H48" s="174"/>
      <c r="I48" s="175">
        <f>ROUND(E48*H48,2)</f>
        <v>0</v>
      </c>
      <c r="J48" s="174"/>
      <c r="K48" s="175">
        <f>ROUND(E48*J48,2)</f>
        <v>0</v>
      </c>
      <c r="L48" s="175">
        <v>21</v>
      </c>
      <c r="M48" s="175">
        <f>G48*(1+L48/100)</f>
        <v>0</v>
      </c>
      <c r="N48" s="173">
        <v>0</v>
      </c>
      <c r="O48" s="173">
        <f>ROUND(E48*N48,2)</f>
        <v>0</v>
      </c>
      <c r="P48" s="173">
        <v>0</v>
      </c>
      <c r="Q48" s="173">
        <f>ROUND(E48*P48,2)</f>
        <v>0</v>
      </c>
      <c r="R48" s="175"/>
      <c r="S48" s="175" t="s">
        <v>135</v>
      </c>
      <c r="T48" s="176" t="s">
        <v>135</v>
      </c>
      <c r="U48" s="157">
        <v>1.4999999999999999E-2</v>
      </c>
      <c r="V48" s="157">
        <f>ROUND(E48*U48,2)</f>
        <v>0.52</v>
      </c>
      <c r="W48" s="157"/>
      <c r="X48" s="157" t="s">
        <v>136</v>
      </c>
      <c r="Y48" s="157" t="s">
        <v>137</v>
      </c>
      <c r="Z48" s="147"/>
      <c r="AA48" s="147"/>
      <c r="AB48" s="147"/>
      <c r="AC48" s="147"/>
      <c r="AD48" s="147"/>
      <c r="AE48" s="147"/>
      <c r="AF48" s="147"/>
      <c r="AG48" s="147" t="s">
        <v>138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2" x14ac:dyDescent="0.2">
      <c r="A49" s="154"/>
      <c r="B49" s="155"/>
      <c r="C49" s="187" t="s">
        <v>196</v>
      </c>
      <c r="D49" s="158"/>
      <c r="E49" s="159"/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140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187" t="s">
        <v>197</v>
      </c>
      <c r="D50" s="158"/>
      <c r="E50" s="159">
        <v>34.4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140</v>
      </c>
      <c r="AH50" s="147">
        <v>5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70">
        <v>19</v>
      </c>
      <c r="B51" s="171" t="s">
        <v>198</v>
      </c>
      <c r="C51" s="186" t="s">
        <v>199</v>
      </c>
      <c r="D51" s="172" t="s">
        <v>134</v>
      </c>
      <c r="E51" s="173">
        <v>17.2</v>
      </c>
      <c r="F51" s="174"/>
      <c r="G51" s="175">
        <f>ROUND(E51*F51,2)</f>
        <v>0</v>
      </c>
      <c r="H51" s="174"/>
      <c r="I51" s="175">
        <f>ROUND(E51*H51,2)</f>
        <v>0</v>
      </c>
      <c r="J51" s="174"/>
      <c r="K51" s="175">
        <f>ROUND(E51*J51,2)</f>
        <v>0</v>
      </c>
      <c r="L51" s="175">
        <v>21</v>
      </c>
      <c r="M51" s="175">
        <f>G51*(1+L51/100)</f>
        <v>0</v>
      </c>
      <c r="N51" s="173">
        <v>0</v>
      </c>
      <c r="O51" s="173">
        <f>ROUND(E51*N51,2)</f>
        <v>0</v>
      </c>
      <c r="P51" s="173">
        <v>0</v>
      </c>
      <c r="Q51" s="173">
        <f>ROUND(E51*P51,2)</f>
        <v>0</v>
      </c>
      <c r="R51" s="175"/>
      <c r="S51" s="175" t="s">
        <v>135</v>
      </c>
      <c r="T51" s="176" t="s">
        <v>135</v>
      </c>
      <c r="U51" s="157">
        <v>1E-3</v>
      </c>
      <c r="V51" s="157">
        <f>ROUND(E51*U51,2)</f>
        <v>0.02</v>
      </c>
      <c r="W51" s="157"/>
      <c r="X51" s="157" t="s">
        <v>136</v>
      </c>
      <c r="Y51" s="157" t="s">
        <v>137</v>
      </c>
      <c r="Z51" s="147"/>
      <c r="AA51" s="147"/>
      <c r="AB51" s="147"/>
      <c r="AC51" s="147"/>
      <c r="AD51" s="147"/>
      <c r="AE51" s="147"/>
      <c r="AF51" s="147"/>
      <c r="AG51" s="147" t="s">
        <v>138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 x14ac:dyDescent="0.2">
      <c r="A52" s="154"/>
      <c r="B52" s="155"/>
      <c r="C52" s="187" t="s">
        <v>191</v>
      </c>
      <c r="D52" s="158"/>
      <c r="E52" s="159">
        <v>17.2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140</v>
      </c>
      <c r="AH52" s="147">
        <v>5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">
      <c r="A53" s="170">
        <v>20</v>
      </c>
      <c r="B53" s="171" t="s">
        <v>200</v>
      </c>
      <c r="C53" s="186" t="s">
        <v>201</v>
      </c>
      <c r="D53" s="172" t="s">
        <v>134</v>
      </c>
      <c r="E53" s="173">
        <v>17.2</v>
      </c>
      <c r="F53" s="174"/>
      <c r="G53" s="175">
        <f>ROUND(E53*F53,2)</f>
        <v>0</v>
      </c>
      <c r="H53" s="174"/>
      <c r="I53" s="175">
        <f>ROUND(E53*H53,2)</f>
        <v>0</v>
      </c>
      <c r="J53" s="174"/>
      <c r="K53" s="175">
        <f>ROUND(E53*J53,2)</f>
        <v>0</v>
      </c>
      <c r="L53" s="175">
        <v>21</v>
      </c>
      <c r="M53" s="175">
        <f>G53*(1+L53/100)</f>
        <v>0</v>
      </c>
      <c r="N53" s="173">
        <v>0</v>
      </c>
      <c r="O53" s="173">
        <f>ROUND(E53*N53,2)</f>
        <v>0</v>
      </c>
      <c r="P53" s="173">
        <v>0</v>
      </c>
      <c r="Q53" s="173">
        <f>ROUND(E53*P53,2)</f>
        <v>0</v>
      </c>
      <c r="R53" s="175"/>
      <c r="S53" s="175" t="s">
        <v>135</v>
      </c>
      <c r="T53" s="176" t="s">
        <v>135</v>
      </c>
      <c r="U53" s="157">
        <v>3.5000000000000001E-3</v>
      </c>
      <c r="V53" s="157">
        <f>ROUND(E53*U53,2)</f>
        <v>0.06</v>
      </c>
      <c r="W53" s="157"/>
      <c r="X53" s="157" t="s">
        <v>136</v>
      </c>
      <c r="Y53" s="157" t="s">
        <v>137</v>
      </c>
      <c r="Z53" s="147"/>
      <c r="AA53" s="147"/>
      <c r="AB53" s="147"/>
      <c r="AC53" s="147"/>
      <c r="AD53" s="147"/>
      <c r="AE53" s="147"/>
      <c r="AF53" s="147"/>
      <c r="AG53" s="147" t="s">
        <v>138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2" x14ac:dyDescent="0.2">
      <c r="A54" s="154"/>
      <c r="B54" s="155"/>
      <c r="C54" s="187" t="s">
        <v>191</v>
      </c>
      <c r="D54" s="158"/>
      <c r="E54" s="159">
        <v>17.2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140</v>
      </c>
      <c r="AH54" s="147">
        <v>5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70">
        <v>21</v>
      </c>
      <c r="B55" s="171" t="s">
        <v>202</v>
      </c>
      <c r="C55" s="186" t="s">
        <v>203</v>
      </c>
      <c r="D55" s="172" t="s">
        <v>134</v>
      </c>
      <c r="E55" s="173">
        <v>33.6</v>
      </c>
      <c r="F55" s="174"/>
      <c r="G55" s="175">
        <f>ROUND(E55*F55,2)</f>
        <v>0</v>
      </c>
      <c r="H55" s="174"/>
      <c r="I55" s="175">
        <f>ROUND(E55*H55,2)</f>
        <v>0</v>
      </c>
      <c r="J55" s="174"/>
      <c r="K55" s="175">
        <f>ROUND(E55*J55,2)</f>
        <v>0</v>
      </c>
      <c r="L55" s="175">
        <v>21</v>
      </c>
      <c r="M55" s="175">
        <f>G55*(1+L55/100)</f>
        <v>0</v>
      </c>
      <c r="N55" s="173">
        <v>9.4000000000000004E-3</v>
      </c>
      <c r="O55" s="173">
        <f>ROUND(E55*N55,2)</f>
        <v>0.32</v>
      </c>
      <c r="P55" s="173">
        <v>0</v>
      </c>
      <c r="Q55" s="173">
        <f>ROUND(E55*P55,2)</f>
        <v>0</v>
      </c>
      <c r="R55" s="175"/>
      <c r="S55" s="175" t="s">
        <v>135</v>
      </c>
      <c r="T55" s="176" t="s">
        <v>135</v>
      </c>
      <c r="U55" s="157">
        <v>0.86399999999999999</v>
      </c>
      <c r="V55" s="157">
        <f>ROUND(E55*U55,2)</f>
        <v>29.03</v>
      </c>
      <c r="W55" s="157"/>
      <c r="X55" s="157" t="s">
        <v>136</v>
      </c>
      <c r="Y55" s="157" t="s">
        <v>137</v>
      </c>
      <c r="Z55" s="147"/>
      <c r="AA55" s="147"/>
      <c r="AB55" s="147"/>
      <c r="AC55" s="147"/>
      <c r="AD55" s="147"/>
      <c r="AE55" s="147"/>
      <c r="AF55" s="147"/>
      <c r="AG55" s="147" t="s">
        <v>138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187" t="s">
        <v>204</v>
      </c>
      <c r="D56" s="158"/>
      <c r="E56" s="159">
        <v>33.6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140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70">
        <v>22</v>
      </c>
      <c r="B57" s="171" t="s">
        <v>205</v>
      </c>
      <c r="C57" s="186" t="s">
        <v>206</v>
      </c>
      <c r="D57" s="172" t="s">
        <v>134</v>
      </c>
      <c r="E57" s="173">
        <v>33.6</v>
      </c>
      <c r="F57" s="174"/>
      <c r="G57" s="175">
        <f>ROUND(E57*F57,2)</f>
        <v>0</v>
      </c>
      <c r="H57" s="174"/>
      <c r="I57" s="175">
        <f>ROUND(E57*H57,2)</f>
        <v>0</v>
      </c>
      <c r="J57" s="174"/>
      <c r="K57" s="175">
        <f>ROUND(E57*J57,2)</f>
        <v>0</v>
      </c>
      <c r="L57" s="175">
        <v>21</v>
      </c>
      <c r="M57" s="175">
        <f>G57*(1+L57/100)</f>
        <v>0</v>
      </c>
      <c r="N57" s="173">
        <v>0</v>
      </c>
      <c r="O57" s="173">
        <f>ROUND(E57*N57,2)</f>
        <v>0</v>
      </c>
      <c r="P57" s="173">
        <v>0</v>
      </c>
      <c r="Q57" s="173">
        <f>ROUND(E57*P57,2)</f>
        <v>0</v>
      </c>
      <c r="R57" s="175"/>
      <c r="S57" s="175" t="s">
        <v>135</v>
      </c>
      <c r="T57" s="176" t="s">
        <v>135</v>
      </c>
      <c r="U57" s="157">
        <v>0.37</v>
      </c>
      <c r="V57" s="157">
        <f>ROUND(E57*U57,2)</f>
        <v>12.43</v>
      </c>
      <c r="W57" s="157"/>
      <c r="X57" s="157" t="s">
        <v>136</v>
      </c>
      <c r="Y57" s="157" t="s">
        <v>137</v>
      </c>
      <c r="Z57" s="147"/>
      <c r="AA57" s="147"/>
      <c r="AB57" s="147"/>
      <c r="AC57" s="147"/>
      <c r="AD57" s="147"/>
      <c r="AE57" s="147"/>
      <c r="AF57" s="147"/>
      <c r="AG57" s="147" t="s">
        <v>138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2" x14ac:dyDescent="0.2">
      <c r="A58" s="154"/>
      <c r="B58" s="155"/>
      <c r="C58" s="187" t="s">
        <v>207</v>
      </c>
      <c r="D58" s="158"/>
      <c r="E58" s="159">
        <v>33.6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140</v>
      </c>
      <c r="AH58" s="147">
        <v>5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70">
        <v>23</v>
      </c>
      <c r="B59" s="171" t="s">
        <v>208</v>
      </c>
      <c r="C59" s="186" t="s">
        <v>209</v>
      </c>
      <c r="D59" s="172" t="s">
        <v>134</v>
      </c>
      <c r="E59" s="173">
        <v>17.2</v>
      </c>
      <c r="F59" s="174"/>
      <c r="G59" s="175">
        <f>ROUND(E59*F59,2)</f>
        <v>0</v>
      </c>
      <c r="H59" s="174"/>
      <c r="I59" s="175">
        <f>ROUND(E59*H59,2)</f>
        <v>0</v>
      </c>
      <c r="J59" s="174"/>
      <c r="K59" s="175">
        <f>ROUND(E59*J59,2)</f>
        <v>0</v>
      </c>
      <c r="L59" s="175">
        <v>21</v>
      </c>
      <c r="M59" s="175">
        <f>G59*(1+L59/100)</f>
        <v>0</v>
      </c>
      <c r="N59" s="173">
        <v>0</v>
      </c>
      <c r="O59" s="173">
        <f>ROUND(E59*N59,2)</f>
        <v>0</v>
      </c>
      <c r="P59" s="173">
        <v>0</v>
      </c>
      <c r="Q59" s="173">
        <f>ROUND(E59*P59,2)</f>
        <v>0</v>
      </c>
      <c r="R59" s="175"/>
      <c r="S59" s="175" t="s">
        <v>135</v>
      </c>
      <c r="T59" s="176" t="s">
        <v>135</v>
      </c>
      <c r="U59" s="157">
        <v>1.0999999999999999E-2</v>
      </c>
      <c r="V59" s="157">
        <f>ROUND(E59*U59,2)</f>
        <v>0.19</v>
      </c>
      <c r="W59" s="157"/>
      <c r="X59" s="157" t="s">
        <v>136</v>
      </c>
      <c r="Y59" s="157" t="s">
        <v>137</v>
      </c>
      <c r="Z59" s="147"/>
      <c r="AA59" s="147"/>
      <c r="AB59" s="147"/>
      <c r="AC59" s="147"/>
      <c r="AD59" s="147"/>
      <c r="AE59" s="147"/>
      <c r="AF59" s="147"/>
      <c r="AG59" s="147" t="s">
        <v>138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2" x14ac:dyDescent="0.2">
      <c r="A60" s="154"/>
      <c r="B60" s="155"/>
      <c r="C60" s="187" t="s">
        <v>191</v>
      </c>
      <c r="D60" s="158"/>
      <c r="E60" s="159">
        <v>17.2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140</v>
      </c>
      <c r="AH60" s="147">
        <v>5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70">
        <v>24</v>
      </c>
      <c r="B61" s="171" t="s">
        <v>210</v>
      </c>
      <c r="C61" s="186" t="s">
        <v>211</v>
      </c>
      <c r="D61" s="172" t="s">
        <v>134</v>
      </c>
      <c r="E61" s="173">
        <v>17.2</v>
      </c>
      <c r="F61" s="174"/>
      <c r="G61" s="175">
        <f>ROUND(E61*F61,2)</f>
        <v>0</v>
      </c>
      <c r="H61" s="174"/>
      <c r="I61" s="175">
        <f>ROUND(E61*H61,2)</f>
        <v>0</v>
      </c>
      <c r="J61" s="174"/>
      <c r="K61" s="175">
        <f>ROUND(E61*J61,2)</f>
        <v>0</v>
      </c>
      <c r="L61" s="175">
        <v>21</v>
      </c>
      <c r="M61" s="175">
        <f>G61*(1+L61/100)</f>
        <v>0</v>
      </c>
      <c r="N61" s="173">
        <v>0</v>
      </c>
      <c r="O61" s="173">
        <f>ROUND(E61*N61,2)</f>
        <v>0</v>
      </c>
      <c r="P61" s="173">
        <v>0</v>
      </c>
      <c r="Q61" s="173">
        <f>ROUND(E61*P61,2)</f>
        <v>0</v>
      </c>
      <c r="R61" s="175"/>
      <c r="S61" s="175" t="s">
        <v>135</v>
      </c>
      <c r="T61" s="176" t="s">
        <v>135</v>
      </c>
      <c r="U61" s="157">
        <v>1E-3</v>
      </c>
      <c r="V61" s="157">
        <f>ROUND(E61*U61,2)</f>
        <v>0.02</v>
      </c>
      <c r="W61" s="157"/>
      <c r="X61" s="157" t="s">
        <v>136</v>
      </c>
      <c r="Y61" s="157" t="s">
        <v>137</v>
      </c>
      <c r="Z61" s="147"/>
      <c r="AA61" s="147"/>
      <c r="AB61" s="147"/>
      <c r="AC61" s="147"/>
      <c r="AD61" s="147"/>
      <c r="AE61" s="147"/>
      <c r="AF61" s="147"/>
      <c r="AG61" s="147" t="s">
        <v>138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187" t="s">
        <v>191</v>
      </c>
      <c r="D62" s="158"/>
      <c r="E62" s="159">
        <v>17.2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140</v>
      </c>
      <c r="AH62" s="147">
        <v>5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77">
        <v>25</v>
      </c>
      <c r="B63" s="178" t="s">
        <v>212</v>
      </c>
      <c r="C63" s="188" t="s">
        <v>213</v>
      </c>
      <c r="D63" s="179" t="s">
        <v>214</v>
      </c>
      <c r="E63" s="180">
        <v>1</v>
      </c>
      <c r="F63" s="181"/>
      <c r="G63" s="182">
        <f>ROUND(E63*F63,2)</f>
        <v>0</v>
      </c>
      <c r="H63" s="181"/>
      <c r="I63" s="182">
        <f>ROUND(E63*H63,2)</f>
        <v>0</v>
      </c>
      <c r="J63" s="181"/>
      <c r="K63" s="182">
        <f>ROUND(E63*J63,2)</f>
        <v>0</v>
      </c>
      <c r="L63" s="182">
        <v>21</v>
      </c>
      <c r="M63" s="182">
        <f>G63*(1+L63/100)</f>
        <v>0</v>
      </c>
      <c r="N63" s="180">
        <v>0</v>
      </c>
      <c r="O63" s="180">
        <f>ROUND(E63*N63,2)</f>
        <v>0</v>
      </c>
      <c r="P63" s="180">
        <v>0</v>
      </c>
      <c r="Q63" s="180">
        <f>ROUND(E63*P63,2)</f>
        <v>0</v>
      </c>
      <c r="R63" s="182"/>
      <c r="S63" s="182" t="s">
        <v>215</v>
      </c>
      <c r="T63" s="183" t="s">
        <v>216</v>
      </c>
      <c r="U63" s="157">
        <v>0</v>
      </c>
      <c r="V63" s="157">
        <f>ROUND(E63*U63,2)</f>
        <v>0</v>
      </c>
      <c r="W63" s="157"/>
      <c r="X63" s="157" t="s">
        <v>136</v>
      </c>
      <c r="Y63" s="157" t="s">
        <v>137</v>
      </c>
      <c r="Z63" s="147"/>
      <c r="AA63" s="147"/>
      <c r="AB63" s="147"/>
      <c r="AC63" s="147"/>
      <c r="AD63" s="147"/>
      <c r="AE63" s="147"/>
      <c r="AF63" s="147"/>
      <c r="AG63" s="147" t="s">
        <v>138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70">
        <v>26</v>
      </c>
      <c r="B64" s="171" t="s">
        <v>217</v>
      </c>
      <c r="C64" s="186" t="s">
        <v>218</v>
      </c>
      <c r="D64" s="172" t="s">
        <v>219</v>
      </c>
      <c r="E64" s="173">
        <v>0.43</v>
      </c>
      <c r="F64" s="174"/>
      <c r="G64" s="175">
        <f>ROUND(E64*F64,2)</f>
        <v>0</v>
      </c>
      <c r="H64" s="174"/>
      <c r="I64" s="175">
        <f>ROUND(E64*H64,2)</f>
        <v>0</v>
      </c>
      <c r="J64" s="174"/>
      <c r="K64" s="175">
        <f>ROUND(E64*J64,2)</f>
        <v>0</v>
      </c>
      <c r="L64" s="175">
        <v>21</v>
      </c>
      <c r="M64" s="175">
        <f>G64*(1+L64/100)</f>
        <v>0</v>
      </c>
      <c r="N64" s="173">
        <v>1E-3</v>
      </c>
      <c r="O64" s="173">
        <f>ROUND(E64*N64,2)</f>
        <v>0</v>
      </c>
      <c r="P64" s="173">
        <v>0</v>
      </c>
      <c r="Q64" s="173">
        <f>ROUND(E64*P64,2)</f>
        <v>0</v>
      </c>
      <c r="R64" s="175" t="s">
        <v>220</v>
      </c>
      <c r="S64" s="175" t="s">
        <v>135</v>
      </c>
      <c r="T64" s="176" t="s">
        <v>135</v>
      </c>
      <c r="U64" s="157">
        <v>0</v>
      </c>
      <c r="V64" s="157">
        <f>ROUND(E64*U64,2)</f>
        <v>0</v>
      </c>
      <c r="W64" s="157"/>
      <c r="X64" s="157" t="s">
        <v>221</v>
      </c>
      <c r="Y64" s="157" t="s">
        <v>137</v>
      </c>
      <c r="Z64" s="147"/>
      <c r="AA64" s="147"/>
      <c r="AB64" s="147"/>
      <c r="AC64" s="147"/>
      <c r="AD64" s="147"/>
      <c r="AE64" s="147"/>
      <c r="AF64" s="147"/>
      <c r="AG64" s="147" t="s">
        <v>222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2" x14ac:dyDescent="0.2">
      <c r="A65" s="154"/>
      <c r="B65" s="155"/>
      <c r="C65" s="187" t="s">
        <v>223</v>
      </c>
      <c r="D65" s="158"/>
      <c r="E65" s="159">
        <v>0.43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140</v>
      </c>
      <c r="AH65" s="147">
        <v>5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70">
        <v>27</v>
      </c>
      <c r="B66" s="171" t="s">
        <v>224</v>
      </c>
      <c r="C66" s="186" t="s">
        <v>225</v>
      </c>
      <c r="D66" s="172" t="s">
        <v>226</v>
      </c>
      <c r="E66" s="173">
        <v>5.16E-2</v>
      </c>
      <c r="F66" s="174"/>
      <c r="G66" s="175">
        <f>ROUND(E66*F66,2)</f>
        <v>0</v>
      </c>
      <c r="H66" s="174"/>
      <c r="I66" s="175">
        <f>ROUND(E66*H66,2)</f>
        <v>0</v>
      </c>
      <c r="J66" s="174"/>
      <c r="K66" s="175">
        <f>ROUND(E66*J66,2)</f>
        <v>0</v>
      </c>
      <c r="L66" s="175">
        <v>21</v>
      </c>
      <c r="M66" s="175">
        <f>G66*(1+L66/100)</f>
        <v>0</v>
      </c>
      <c r="N66" s="173">
        <v>1E-3</v>
      </c>
      <c r="O66" s="173">
        <f>ROUND(E66*N66,2)</f>
        <v>0</v>
      </c>
      <c r="P66" s="173">
        <v>0</v>
      </c>
      <c r="Q66" s="173">
        <f>ROUND(E66*P66,2)</f>
        <v>0</v>
      </c>
      <c r="R66" s="175" t="s">
        <v>220</v>
      </c>
      <c r="S66" s="175" t="s">
        <v>135</v>
      </c>
      <c r="T66" s="176" t="s">
        <v>135</v>
      </c>
      <c r="U66" s="157">
        <v>0</v>
      </c>
      <c r="V66" s="157">
        <f>ROUND(E66*U66,2)</f>
        <v>0</v>
      </c>
      <c r="W66" s="157"/>
      <c r="X66" s="157" t="s">
        <v>221</v>
      </c>
      <c r="Y66" s="157" t="s">
        <v>137</v>
      </c>
      <c r="Z66" s="147"/>
      <c r="AA66" s="147"/>
      <c r="AB66" s="147"/>
      <c r="AC66" s="147"/>
      <c r="AD66" s="147"/>
      <c r="AE66" s="147"/>
      <c r="AF66" s="147"/>
      <c r="AG66" s="147" t="s">
        <v>227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2" x14ac:dyDescent="0.2">
      <c r="A67" s="154"/>
      <c r="B67" s="155"/>
      <c r="C67" s="187" t="s">
        <v>228</v>
      </c>
      <c r="D67" s="158"/>
      <c r="E67" s="159">
        <v>5.16E-2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140</v>
      </c>
      <c r="AH67" s="147">
        <v>5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70">
        <v>28</v>
      </c>
      <c r="B68" s="171" t="s">
        <v>229</v>
      </c>
      <c r="C68" s="186" t="s">
        <v>230</v>
      </c>
      <c r="D68" s="172" t="s">
        <v>231</v>
      </c>
      <c r="E68" s="173">
        <v>2.4079999999999999</v>
      </c>
      <c r="F68" s="174"/>
      <c r="G68" s="175">
        <f>ROUND(E68*F68,2)</f>
        <v>0</v>
      </c>
      <c r="H68" s="174"/>
      <c r="I68" s="175">
        <f>ROUND(E68*H68,2)</f>
        <v>0</v>
      </c>
      <c r="J68" s="174"/>
      <c r="K68" s="175">
        <f>ROUND(E68*J68,2)</f>
        <v>0</v>
      </c>
      <c r="L68" s="175">
        <v>21</v>
      </c>
      <c r="M68" s="175">
        <f>G68*(1+L68/100)</f>
        <v>0</v>
      </c>
      <c r="N68" s="173">
        <v>1</v>
      </c>
      <c r="O68" s="173">
        <f>ROUND(E68*N68,2)</f>
        <v>2.41</v>
      </c>
      <c r="P68" s="173">
        <v>0</v>
      </c>
      <c r="Q68" s="173">
        <f>ROUND(E68*P68,2)</f>
        <v>0</v>
      </c>
      <c r="R68" s="175" t="s">
        <v>220</v>
      </c>
      <c r="S68" s="175" t="s">
        <v>135</v>
      </c>
      <c r="T68" s="176" t="s">
        <v>135</v>
      </c>
      <c r="U68" s="157">
        <v>0</v>
      </c>
      <c r="V68" s="157">
        <f>ROUND(E68*U68,2)</f>
        <v>0</v>
      </c>
      <c r="W68" s="157"/>
      <c r="X68" s="157" t="s">
        <v>221</v>
      </c>
      <c r="Y68" s="157" t="s">
        <v>137</v>
      </c>
      <c r="Z68" s="147"/>
      <c r="AA68" s="147"/>
      <c r="AB68" s="147"/>
      <c r="AC68" s="147"/>
      <c r="AD68" s="147"/>
      <c r="AE68" s="147"/>
      <c r="AF68" s="147"/>
      <c r="AG68" s="147" t="s">
        <v>222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2" x14ac:dyDescent="0.2">
      <c r="A69" s="154"/>
      <c r="B69" s="155"/>
      <c r="C69" s="187" t="s">
        <v>232</v>
      </c>
      <c r="D69" s="158"/>
      <c r="E69" s="159">
        <v>2.4079999999999999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140</v>
      </c>
      <c r="AH69" s="147">
        <v>5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x14ac:dyDescent="0.2">
      <c r="A70" s="163" t="s">
        <v>130</v>
      </c>
      <c r="B70" s="164" t="s">
        <v>71</v>
      </c>
      <c r="C70" s="185" t="s">
        <v>72</v>
      </c>
      <c r="D70" s="165"/>
      <c r="E70" s="166"/>
      <c r="F70" s="167"/>
      <c r="G70" s="167">
        <f>SUMIF(AG71:AG78,"&lt;&gt;NOR",G71:G78)</f>
        <v>0</v>
      </c>
      <c r="H70" s="167"/>
      <c r="I70" s="167">
        <f>SUM(I71:I78)</f>
        <v>0</v>
      </c>
      <c r="J70" s="167"/>
      <c r="K70" s="167">
        <f>SUM(K71:K78)</f>
        <v>0</v>
      </c>
      <c r="L70" s="167"/>
      <c r="M70" s="167">
        <f>SUM(M71:M78)</f>
        <v>0</v>
      </c>
      <c r="N70" s="166"/>
      <c r="O70" s="166">
        <f>SUM(O71:O78)</f>
        <v>3.3</v>
      </c>
      <c r="P70" s="166"/>
      <c r="Q70" s="166">
        <f>SUM(Q71:Q78)</f>
        <v>0</v>
      </c>
      <c r="R70" s="167"/>
      <c r="S70" s="167"/>
      <c r="T70" s="168"/>
      <c r="U70" s="162"/>
      <c r="V70" s="162">
        <f>SUM(V71:V78)</f>
        <v>14.8</v>
      </c>
      <c r="W70" s="162"/>
      <c r="X70" s="162"/>
      <c r="Y70" s="162"/>
      <c r="AG70" t="s">
        <v>131</v>
      </c>
    </row>
    <row r="71" spans="1:60" ht="22.5" outlineLevel="1" x14ac:dyDescent="0.2">
      <c r="A71" s="177">
        <v>29</v>
      </c>
      <c r="B71" s="178" t="s">
        <v>233</v>
      </c>
      <c r="C71" s="188" t="s">
        <v>234</v>
      </c>
      <c r="D71" s="179" t="s">
        <v>154</v>
      </c>
      <c r="E71" s="180">
        <v>3</v>
      </c>
      <c r="F71" s="181"/>
      <c r="G71" s="182">
        <f>ROUND(E71*F71,2)</f>
        <v>0</v>
      </c>
      <c r="H71" s="181"/>
      <c r="I71" s="182">
        <f>ROUND(E71*H71,2)</f>
        <v>0</v>
      </c>
      <c r="J71" s="181"/>
      <c r="K71" s="182">
        <f>ROUND(E71*J71,2)</f>
        <v>0</v>
      </c>
      <c r="L71" s="182">
        <v>21</v>
      </c>
      <c r="M71" s="182">
        <f>G71*(1+L71/100)</f>
        <v>0</v>
      </c>
      <c r="N71" s="180">
        <v>0.5</v>
      </c>
      <c r="O71" s="180">
        <f>ROUND(E71*N71,2)</f>
        <v>1.5</v>
      </c>
      <c r="P71" s="180">
        <v>0</v>
      </c>
      <c r="Q71" s="180">
        <f>ROUND(E71*P71,2)</f>
        <v>0</v>
      </c>
      <c r="R71" s="182"/>
      <c r="S71" s="182" t="s">
        <v>135</v>
      </c>
      <c r="T71" s="183" t="s">
        <v>135</v>
      </c>
      <c r="U71" s="157">
        <v>1.4</v>
      </c>
      <c r="V71" s="157">
        <f>ROUND(E71*U71,2)</f>
        <v>4.2</v>
      </c>
      <c r="W71" s="157"/>
      <c r="X71" s="157" t="s">
        <v>136</v>
      </c>
      <c r="Y71" s="157" t="s">
        <v>137</v>
      </c>
      <c r="Z71" s="147"/>
      <c r="AA71" s="147"/>
      <c r="AB71" s="147"/>
      <c r="AC71" s="147"/>
      <c r="AD71" s="147"/>
      <c r="AE71" s="147"/>
      <c r="AF71" s="147"/>
      <c r="AG71" s="147" t="s">
        <v>138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70">
        <v>30</v>
      </c>
      <c r="B72" s="171" t="s">
        <v>235</v>
      </c>
      <c r="C72" s="186" t="s">
        <v>236</v>
      </c>
      <c r="D72" s="172" t="s">
        <v>154</v>
      </c>
      <c r="E72" s="173">
        <v>5</v>
      </c>
      <c r="F72" s="174"/>
      <c r="G72" s="175">
        <f>ROUND(E72*F72,2)</f>
        <v>0</v>
      </c>
      <c r="H72" s="174"/>
      <c r="I72" s="175">
        <f>ROUND(E72*H72,2)</f>
        <v>0</v>
      </c>
      <c r="J72" s="174"/>
      <c r="K72" s="175">
        <f>ROUND(E72*J72,2)</f>
        <v>0</v>
      </c>
      <c r="L72" s="175">
        <v>21</v>
      </c>
      <c r="M72" s="175">
        <f>G72*(1+L72/100)</f>
        <v>0</v>
      </c>
      <c r="N72" s="173">
        <v>0.125</v>
      </c>
      <c r="O72" s="173">
        <f>ROUND(E72*N72,2)</f>
        <v>0.63</v>
      </c>
      <c r="P72" s="173">
        <v>0</v>
      </c>
      <c r="Q72" s="173">
        <f>ROUND(E72*P72,2)</f>
        <v>0</v>
      </c>
      <c r="R72" s="175"/>
      <c r="S72" s="175" t="s">
        <v>135</v>
      </c>
      <c r="T72" s="176" t="s">
        <v>135</v>
      </c>
      <c r="U72" s="157">
        <v>0.52</v>
      </c>
      <c r="V72" s="157">
        <f>ROUND(E72*U72,2)</f>
        <v>2.6</v>
      </c>
      <c r="W72" s="157"/>
      <c r="X72" s="157" t="s">
        <v>136</v>
      </c>
      <c r="Y72" s="157" t="s">
        <v>137</v>
      </c>
      <c r="Z72" s="147"/>
      <c r="AA72" s="147"/>
      <c r="AB72" s="147"/>
      <c r="AC72" s="147"/>
      <c r="AD72" s="147"/>
      <c r="AE72" s="147"/>
      <c r="AF72" s="147"/>
      <c r="AG72" s="147" t="s">
        <v>138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2" x14ac:dyDescent="0.2">
      <c r="A73" s="154"/>
      <c r="B73" s="155"/>
      <c r="C73" s="187" t="s">
        <v>237</v>
      </c>
      <c r="D73" s="158"/>
      <c r="E73" s="159">
        <v>5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140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77">
        <v>31</v>
      </c>
      <c r="B74" s="178" t="s">
        <v>238</v>
      </c>
      <c r="C74" s="188" t="s">
        <v>239</v>
      </c>
      <c r="D74" s="179" t="s">
        <v>154</v>
      </c>
      <c r="E74" s="180">
        <v>8</v>
      </c>
      <c r="F74" s="181"/>
      <c r="G74" s="182">
        <f>ROUND(E74*F74,2)</f>
        <v>0</v>
      </c>
      <c r="H74" s="181"/>
      <c r="I74" s="182">
        <f>ROUND(E74*H74,2)</f>
        <v>0</v>
      </c>
      <c r="J74" s="181"/>
      <c r="K74" s="182">
        <f>ROUND(E74*J74,2)</f>
        <v>0</v>
      </c>
      <c r="L74" s="182">
        <v>21</v>
      </c>
      <c r="M74" s="182">
        <f>G74*(1+L74/100)</f>
        <v>0</v>
      </c>
      <c r="N74" s="180">
        <v>7.0200000000000002E-3</v>
      </c>
      <c r="O74" s="180">
        <f>ROUND(E74*N74,2)</f>
        <v>0.06</v>
      </c>
      <c r="P74" s="180">
        <v>0</v>
      </c>
      <c r="Q74" s="180">
        <f>ROUND(E74*P74,2)</f>
        <v>0</v>
      </c>
      <c r="R74" s="182"/>
      <c r="S74" s="182" t="s">
        <v>215</v>
      </c>
      <c r="T74" s="183" t="s">
        <v>216</v>
      </c>
      <c r="U74" s="157">
        <v>1</v>
      </c>
      <c r="V74" s="157">
        <f>ROUND(E74*U74,2)</f>
        <v>8</v>
      </c>
      <c r="W74" s="157"/>
      <c r="X74" s="157" t="s">
        <v>136</v>
      </c>
      <c r="Y74" s="157" t="s">
        <v>137</v>
      </c>
      <c r="Z74" s="147"/>
      <c r="AA74" s="147"/>
      <c r="AB74" s="147"/>
      <c r="AC74" s="147"/>
      <c r="AD74" s="147"/>
      <c r="AE74" s="147"/>
      <c r="AF74" s="147"/>
      <c r="AG74" s="147" t="s">
        <v>138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22.5" outlineLevel="1" x14ac:dyDescent="0.2">
      <c r="A75" s="177">
        <v>32</v>
      </c>
      <c r="B75" s="178" t="s">
        <v>240</v>
      </c>
      <c r="C75" s="188" t="s">
        <v>241</v>
      </c>
      <c r="D75" s="179" t="s">
        <v>154</v>
      </c>
      <c r="E75" s="180">
        <v>5.01</v>
      </c>
      <c r="F75" s="181"/>
      <c r="G75" s="182">
        <f>ROUND(E75*F75,2)</f>
        <v>0</v>
      </c>
      <c r="H75" s="181"/>
      <c r="I75" s="182">
        <f>ROUND(E75*H75,2)</f>
        <v>0</v>
      </c>
      <c r="J75" s="181"/>
      <c r="K75" s="182">
        <f>ROUND(E75*J75,2)</f>
        <v>0</v>
      </c>
      <c r="L75" s="182">
        <v>21</v>
      </c>
      <c r="M75" s="182">
        <f>G75*(1+L75/100)</f>
        <v>0</v>
      </c>
      <c r="N75" s="180">
        <v>6.0000000000000001E-3</v>
      </c>
      <c r="O75" s="180">
        <f>ROUND(E75*N75,2)</f>
        <v>0.03</v>
      </c>
      <c r="P75" s="180">
        <v>0</v>
      </c>
      <c r="Q75" s="180">
        <f>ROUND(E75*P75,2)</f>
        <v>0</v>
      </c>
      <c r="R75" s="182" t="s">
        <v>220</v>
      </c>
      <c r="S75" s="182" t="s">
        <v>135</v>
      </c>
      <c r="T75" s="183" t="s">
        <v>135</v>
      </c>
      <c r="U75" s="157">
        <v>0</v>
      </c>
      <c r="V75" s="157">
        <f>ROUND(E75*U75,2)</f>
        <v>0</v>
      </c>
      <c r="W75" s="157"/>
      <c r="X75" s="157" t="s">
        <v>221</v>
      </c>
      <c r="Y75" s="157" t="s">
        <v>137</v>
      </c>
      <c r="Z75" s="147"/>
      <c r="AA75" s="147"/>
      <c r="AB75" s="147"/>
      <c r="AC75" s="147"/>
      <c r="AD75" s="147"/>
      <c r="AE75" s="147"/>
      <c r="AF75" s="147"/>
      <c r="AG75" s="147" t="s">
        <v>222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77">
        <v>33</v>
      </c>
      <c r="B76" s="178" t="s">
        <v>242</v>
      </c>
      <c r="C76" s="188" t="s">
        <v>243</v>
      </c>
      <c r="D76" s="179" t="s">
        <v>154</v>
      </c>
      <c r="E76" s="180">
        <v>8</v>
      </c>
      <c r="F76" s="181"/>
      <c r="G76" s="182">
        <f>ROUND(E76*F76,2)</f>
        <v>0</v>
      </c>
      <c r="H76" s="181"/>
      <c r="I76" s="182">
        <f>ROUND(E76*H76,2)</f>
        <v>0</v>
      </c>
      <c r="J76" s="181"/>
      <c r="K76" s="182">
        <f>ROUND(E76*J76,2)</f>
        <v>0</v>
      </c>
      <c r="L76" s="182">
        <v>21</v>
      </c>
      <c r="M76" s="182">
        <f>G76*(1+L76/100)</f>
        <v>0</v>
      </c>
      <c r="N76" s="180">
        <v>0.08</v>
      </c>
      <c r="O76" s="180">
        <f>ROUND(E76*N76,2)</f>
        <v>0.64</v>
      </c>
      <c r="P76" s="180">
        <v>0</v>
      </c>
      <c r="Q76" s="180">
        <f>ROUND(E76*P76,2)</f>
        <v>0</v>
      </c>
      <c r="R76" s="182"/>
      <c r="S76" s="182" t="s">
        <v>215</v>
      </c>
      <c r="T76" s="183" t="s">
        <v>216</v>
      </c>
      <c r="U76" s="157">
        <v>0</v>
      </c>
      <c r="V76" s="157">
        <f>ROUND(E76*U76,2)</f>
        <v>0</v>
      </c>
      <c r="W76" s="157"/>
      <c r="X76" s="157" t="s">
        <v>221</v>
      </c>
      <c r="Y76" s="157" t="s">
        <v>137</v>
      </c>
      <c r="Z76" s="147"/>
      <c r="AA76" s="147"/>
      <c r="AB76" s="147"/>
      <c r="AC76" s="147"/>
      <c r="AD76" s="147"/>
      <c r="AE76" s="147"/>
      <c r="AF76" s="147"/>
      <c r="AG76" s="147" t="s">
        <v>222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ht="22.5" outlineLevel="1" x14ac:dyDescent="0.2">
      <c r="A77" s="177">
        <v>34</v>
      </c>
      <c r="B77" s="178" t="s">
        <v>244</v>
      </c>
      <c r="C77" s="188" t="s">
        <v>245</v>
      </c>
      <c r="D77" s="179" t="s">
        <v>154</v>
      </c>
      <c r="E77" s="180">
        <v>1</v>
      </c>
      <c r="F77" s="181"/>
      <c r="G77" s="182">
        <f>ROUND(E77*F77,2)</f>
        <v>0</v>
      </c>
      <c r="H77" s="181"/>
      <c r="I77" s="182">
        <f>ROUND(E77*H77,2)</f>
        <v>0</v>
      </c>
      <c r="J77" s="181"/>
      <c r="K77" s="182">
        <f>ROUND(E77*J77,2)</f>
        <v>0</v>
      </c>
      <c r="L77" s="182">
        <v>21</v>
      </c>
      <c r="M77" s="182">
        <f>G77*(1+L77/100)</f>
        <v>0</v>
      </c>
      <c r="N77" s="180">
        <v>0.14000000000000001</v>
      </c>
      <c r="O77" s="180">
        <f>ROUND(E77*N77,2)</f>
        <v>0.14000000000000001</v>
      </c>
      <c r="P77" s="180">
        <v>0</v>
      </c>
      <c r="Q77" s="180">
        <f>ROUND(E77*P77,2)</f>
        <v>0</v>
      </c>
      <c r="R77" s="182" t="s">
        <v>220</v>
      </c>
      <c r="S77" s="182" t="s">
        <v>135</v>
      </c>
      <c r="T77" s="183" t="s">
        <v>135</v>
      </c>
      <c r="U77" s="157">
        <v>0</v>
      </c>
      <c r="V77" s="157">
        <f>ROUND(E77*U77,2)</f>
        <v>0</v>
      </c>
      <c r="W77" s="157"/>
      <c r="X77" s="157" t="s">
        <v>221</v>
      </c>
      <c r="Y77" s="157" t="s">
        <v>137</v>
      </c>
      <c r="Z77" s="147"/>
      <c r="AA77" s="147"/>
      <c r="AB77" s="147"/>
      <c r="AC77" s="147"/>
      <c r="AD77" s="147"/>
      <c r="AE77" s="147"/>
      <c r="AF77" s="147"/>
      <c r="AG77" s="147" t="s">
        <v>222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ht="22.5" outlineLevel="1" x14ac:dyDescent="0.2">
      <c r="A78" s="177">
        <v>35</v>
      </c>
      <c r="B78" s="178" t="s">
        <v>246</v>
      </c>
      <c r="C78" s="188" t="s">
        <v>247</v>
      </c>
      <c r="D78" s="179" t="s">
        <v>154</v>
      </c>
      <c r="E78" s="180">
        <v>2</v>
      </c>
      <c r="F78" s="181"/>
      <c r="G78" s="182">
        <f>ROUND(E78*F78,2)</f>
        <v>0</v>
      </c>
      <c r="H78" s="181"/>
      <c r="I78" s="182">
        <f>ROUND(E78*H78,2)</f>
        <v>0</v>
      </c>
      <c r="J78" s="181"/>
      <c r="K78" s="182">
        <f>ROUND(E78*J78,2)</f>
        <v>0</v>
      </c>
      <c r="L78" s="182">
        <v>21</v>
      </c>
      <c r="M78" s="182">
        <f>G78*(1+L78/100)</f>
        <v>0</v>
      </c>
      <c r="N78" s="180">
        <v>0.14899999999999999</v>
      </c>
      <c r="O78" s="180">
        <f>ROUND(E78*N78,2)</f>
        <v>0.3</v>
      </c>
      <c r="P78" s="180">
        <v>0</v>
      </c>
      <c r="Q78" s="180">
        <f>ROUND(E78*P78,2)</f>
        <v>0</v>
      </c>
      <c r="R78" s="182" t="s">
        <v>220</v>
      </c>
      <c r="S78" s="182" t="s">
        <v>135</v>
      </c>
      <c r="T78" s="183" t="s">
        <v>135</v>
      </c>
      <c r="U78" s="157">
        <v>0</v>
      </c>
      <c r="V78" s="157">
        <f>ROUND(E78*U78,2)</f>
        <v>0</v>
      </c>
      <c r="W78" s="157"/>
      <c r="X78" s="157" t="s">
        <v>221</v>
      </c>
      <c r="Y78" s="157" t="s">
        <v>137</v>
      </c>
      <c r="Z78" s="147"/>
      <c r="AA78" s="147"/>
      <c r="AB78" s="147"/>
      <c r="AC78" s="147"/>
      <c r="AD78" s="147"/>
      <c r="AE78" s="147"/>
      <c r="AF78" s="147"/>
      <c r="AG78" s="147" t="s">
        <v>222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x14ac:dyDescent="0.2">
      <c r="A79" s="163" t="s">
        <v>130</v>
      </c>
      <c r="B79" s="164" t="s">
        <v>73</v>
      </c>
      <c r="C79" s="185" t="s">
        <v>74</v>
      </c>
      <c r="D79" s="165"/>
      <c r="E79" s="166"/>
      <c r="F79" s="167"/>
      <c r="G79" s="167">
        <f>SUMIF(AG80:AG96,"&lt;&gt;NOR",G80:G96)</f>
        <v>0</v>
      </c>
      <c r="H79" s="167"/>
      <c r="I79" s="167">
        <f>SUM(I80:I96)</f>
        <v>0</v>
      </c>
      <c r="J79" s="167"/>
      <c r="K79" s="167">
        <f>SUM(K80:K96)</f>
        <v>0</v>
      </c>
      <c r="L79" s="167"/>
      <c r="M79" s="167">
        <f>SUM(M80:M96)</f>
        <v>0</v>
      </c>
      <c r="N79" s="166"/>
      <c r="O79" s="166">
        <f>SUM(O80:O96)</f>
        <v>14.78</v>
      </c>
      <c r="P79" s="166"/>
      <c r="Q79" s="166">
        <f>SUM(Q80:Q96)</f>
        <v>0</v>
      </c>
      <c r="R79" s="167"/>
      <c r="S79" s="167"/>
      <c r="T79" s="168"/>
      <c r="U79" s="162"/>
      <c r="V79" s="162">
        <f>SUM(V80:V96)</f>
        <v>13.790000000000001</v>
      </c>
      <c r="W79" s="162"/>
      <c r="X79" s="162"/>
      <c r="Y79" s="162"/>
      <c r="AG79" t="s">
        <v>131</v>
      </c>
    </row>
    <row r="80" spans="1:60" ht="22.5" outlineLevel="1" x14ac:dyDescent="0.2">
      <c r="A80" s="170">
        <v>36</v>
      </c>
      <c r="B80" s="171" t="s">
        <v>248</v>
      </c>
      <c r="C80" s="186" t="s">
        <v>249</v>
      </c>
      <c r="D80" s="172" t="s">
        <v>134</v>
      </c>
      <c r="E80" s="173">
        <v>17.492999999999999</v>
      </c>
      <c r="F80" s="174"/>
      <c r="G80" s="175">
        <f>ROUND(E80*F80,2)</f>
        <v>0</v>
      </c>
      <c r="H80" s="174"/>
      <c r="I80" s="175">
        <f>ROUND(E80*H80,2)</f>
        <v>0</v>
      </c>
      <c r="J80" s="174"/>
      <c r="K80" s="175">
        <f>ROUND(E80*J80,2)</f>
        <v>0</v>
      </c>
      <c r="L80" s="175">
        <v>21</v>
      </c>
      <c r="M80" s="175">
        <f>G80*(1+L80/100)</f>
        <v>0</v>
      </c>
      <c r="N80" s="173">
        <v>0.23</v>
      </c>
      <c r="O80" s="173">
        <f>ROUND(E80*N80,2)</f>
        <v>4.0199999999999996</v>
      </c>
      <c r="P80" s="173">
        <v>0</v>
      </c>
      <c r="Q80" s="173">
        <f>ROUND(E80*P80,2)</f>
        <v>0</v>
      </c>
      <c r="R80" s="175"/>
      <c r="S80" s="175" t="s">
        <v>135</v>
      </c>
      <c r="T80" s="176" t="s">
        <v>135</v>
      </c>
      <c r="U80" s="157">
        <v>2.3E-2</v>
      </c>
      <c r="V80" s="157">
        <f>ROUND(E80*U80,2)</f>
        <v>0.4</v>
      </c>
      <c r="W80" s="157"/>
      <c r="X80" s="157" t="s">
        <v>136</v>
      </c>
      <c r="Y80" s="157" t="s">
        <v>137</v>
      </c>
      <c r="Z80" s="147"/>
      <c r="AA80" s="147"/>
      <c r="AB80" s="147"/>
      <c r="AC80" s="147"/>
      <c r="AD80" s="147"/>
      <c r="AE80" s="147"/>
      <c r="AF80" s="147"/>
      <c r="AG80" s="147" t="s">
        <v>138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2" x14ac:dyDescent="0.2">
      <c r="A81" s="154"/>
      <c r="B81" s="155"/>
      <c r="C81" s="187" t="s">
        <v>250</v>
      </c>
      <c r="D81" s="158"/>
      <c r="E81" s="159">
        <v>17.492999999999999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140</v>
      </c>
      <c r="AH81" s="147">
        <v>5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ht="22.5" outlineLevel="1" x14ac:dyDescent="0.2">
      <c r="A82" s="170">
        <v>37</v>
      </c>
      <c r="B82" s="171" t="s">
        <v>251</v>
      </c>
      <c r="C82" s="186" t="s">
        <v>252</v>
      </c>
      <c r="D82" s="172" t="s">
        <v>134</v>
      </c>
      <c r="E82" s="173">
        <v>18.326000000000001</v>
      </c>
      <c r="F82" s="174"/>
      <c r="G82" s="175">
        <f>ROUND(E82*F82,2)</f>
        <v>0</v>
      </c>
      <c r="H82" s="174"/>
      <c r="I82" s="175">
        <f>ROUND(E82*H82,2)</f>
        <v>0</v>
      </c>
      <c r="J82" s="174"/>
      <c r="K82" s="175">
        <f>ROUND(E82*J82,2)</f>
        <v>0</v>
      </c>
      <c r="L82" s="175">
        <v>21</v>
      </c>
      <c r="M82" s="175">
        <f>G82*(1+L82/100)</f>
        <v>0</v>
      </c>
      <c r="N82" s="173">
        <v>0.34499999999999997</v>
      </c>
      <c r="O82" s="173">
        <f>ROUND(E82*N82,2)</f>
        <v>6.32</v>
      </c>
      <c r="P82" s="173">
        <v>0</v>
      </c>
      <c r="Q82" s="173">
        <f>ROUND(E82*P82,2)</f>
        <v>0</v>
      </c>
      <c r="R82" s="175"/>
      <c r="S82" s="175" t="s">
        <v>135</v>
      </c>
      <c r="T82" s="176" t="s">
        <v>135</v>
      </c>
      <c r="U82" s="157">
        <v>2.5999999999999999E-2</v>
      </c>
      <c r="V82" s="157">
        <f>ROUND(E82*U82,2)</f>
        <v>0.48</v>
      </c>
      <c r="W82" s="157"/>
      <c r="X82" s="157" t="s">
        <v>136</v>
      </c>
      <c r="Y82" s="157" t="s">
        <v>137</v>
      </c>
      <c r="Z82" s="147"/>
      <c r="AA82" s="147"/>
      <c r="AB82" s="147"/>
      <c r="AC82" s="147"/>
      <c r="AD82" s="147"/>
      <c r="AE82" s="147"/>
      <c r="AF82" s="147"/>
      <c r="AG82" s="147" t="s">
        <v>138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187" t="s">
        <v>253</v>
      </c>
      <c r="D83" s="158"/>
      <c r="E83" s="159">
        <v>18.326000000000001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140</v>
      </c>
      <c r="AH83" s="147">
        <v>5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70">
        <v>38</v>
      </c>
      <c r="B84" s="171" t="s">
        <v>254</v>
      </c>
      <c r="C84" s="186" t="s">
        <v>255</v>
      </c>
      <c r="D84" s="172" t="s">
        <v>134</v>
      </c>
      <c r="E84" s="173">
        <v>18.326000000000001</v>
      </c>
      <c r="F84" s="174"/>
      <c r="G84" s="175">
        <f>ROUND(E84*F84,2)</f>
        <v>0</v>
      </c>
      <c r="H84" s="174"/>
      <c r="I84" s="175">
        <f>ROUND(E84*H84,2)</f>
        <v>0</v>
      </c>
      <c r="J84" s="174"/>
      <c r="K84" s="175">
        <f>ROUND(E84*J84,2)</f>
        <v>0</v>
      </c>
      <c r="L84" s="175">
        <v>21</v>
      </c>
      <c r="M84" s="175">
        <f>G84*(1+L84/100)</f>
        <v>0</v>
      </c>
      <c r="N84" s="173">
        <v>0</v>
      </c>
      <c r="O84" s="173">
        <f>ROUND(E84*N84,2)</f>
        <v>0</v>
      </c>
      <c r="P84" s="173">
        <v>0</v>
      </c>
      <c r="Q84" s="173">
        <f>ROUND(E84*P84,2)</f>
        <v>0</v>
      </c>
      <c r="R84" s="175"/>
      <c r="S84" s="175" t="s">
        <v>135</v>
      </c>
      <c r="T84" s="176" t="s">
        <v>135</v>
      </c>
      <c r="U84" s="157">
        <v>9.0999999999999998E-2</v>
      </c>
      <c r="V84" s="157">
        <f>ROUND(E84*U84,2)</f>
        <v>1.67</v>
      </c>
      <c r="W84" s="157"/>
      <c r="X84" s="157" t="s">
        <v>136</v>
      </c>
      <c r="Y84" s="157" t="s">
        <v>137</v>
      </c>
      <c r="Z84" s="147"/>
      <c r="AA84" s="147"/>
      <c r="AB84" s="147"/>
      <c r="AC84" s="147"/>
      <c r="AD84" s="147"/>
      <c r="AE84" s="147"/>
      <c r="AF84" s="147"/>
      <c r="AG84" s="147" t="s">
        <v>138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2" x14ac:dyDescent="0.2">
      <c r="A85" s="154"/>
      <c r="B85" s="155"/>
      <c r="C85" s="187" t="s">
        <v>256</v>
      </c>
      <c r="D85" s="158"/>
      <c r="E85" s="159">
        <v>18.326000000000001</v>
      </c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140</v>
      </c>
      <c r="AH85" s="147">
        <v>5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70">
        <v>39</v>
      </c>
      <c r="B86" s="171" t="s">
        <v>257</v>
      </c>
      <c r="C86" s="186" t="s">
        <v>258</v>
      </c>
      <c r="D86" s="172" t="s">
        <v>134</v>
      </c>
      <c r="E86" s="173">
        <v>2.5</v>
      </c>
      <c r="F86" s="174"/>
      <c r="G86" s="175">
        <f>ROUND(E86*F86,2)</f>
        <v>0</v>
      </c>
      <c r="H86" s="174"/>
      <c r="I86" s="175">
        <f>ROUND(E86*H86,2)</f>
        <v>0</v>
      </c>
      <c r="J86" s="174"/>
      <c r="K86" s="175">
        <f>ROUND(E86*J86,2)</f>
        <v>0</v>
      </c>
      <c r="L86" s="175">
        <v>21</v>
      </c>
      <c r="M86" s="175">
        <f>G86*(1+L86/100)</f>
        <v>0</v>
      </c>
      <c r="N86" s="173">
        <v>7.3899999999999993E-2</v>
      </c>
      <c r="O86" s="173">
        <f>ROUND(E86*N86,2)</f>
        <v>0.18</v>
      </c>
      <c r="P86" s="173">
        <v>0</v>
      </c>
      <c r="Q86" s="173">
        <f>ROUND(E86*P86,2)</f>
        <v>0</v>
      </c>
      <c r="R86" s="175"/>
      <c r="S86" s="175" t="s">
        <v>135</v>
      </c>
      <c r="T86" s="176" t="s">
        <v>135</v>
      </c>
      <c r="U86" s="157">
        <v>0.45200000000000001</v>
      </c>
      <c r="V86" s="157">
        <f>ROUND(E86*U86,2)</f>
        <v>1.1299999999999999</v>
      </c>
      <c r="W86" s="157"/>
      <c r="X86" s="157" t="s">
        <v>136</v>
      </c>
      <c r="Y86" s="157" t="s">
        <v>137</v>
      </c>
      <c r="Z86" s="147"/>
      <c r="AA86" s="147"/>
      <c r="AB86" s="147"/>
      <c r="AC86" s="147"/>
      <c r="AD86" s="147"/>
      <c r="AE86" s="147"/>
      <c r="AF86" s="147"/>
      <c r="AG86" s="147" t="s">
        <v>138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2" x14ac:dyDescent="0.2">
      <c r="A87" s="154"/>
      <c r="B87" s="155"/>
      <c r="C87" s="187" t="s">
        <v>259</v>
      </c>
      <c r="D87" s="158"/>
      <c r="E87" s="159">
        <v>2.5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140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">
      <c r="A88" s="170">
        <v>40</v>
      </c>
      <c r="B88" s="171" t="s">
        <v>260</v>
      </c>
      <c r="C88" s="186" t="s">
        <v>261</v>
      </c>
      <c r="D88" s="172" t="s">
        <v>134</v>
      </c>
      <c r="E88" s="173">
        <v>16.66</v>
      </c>
      <c r="F88" s="174"/>
      <c r="G88" s="175">
        <f>ROUND(E88*F88,2)</f>
        <v>0</v>
      </c>
      <c r="H88" s="174"/>
      <c r="I88" s="175">
        <f>ROUND(E88*H88,2)</f>
        <v>0</v>
      </c>
      <c r="J88" s="174"/>
      <c r="K88" s="175">
        <f>ROUND(E88*J88,2)</f>
        <v>0</v>
      </c>
      <c r="L88" s="175">
        <v>21</v>
      </c>
      <c r="M88" s="175">
        <f>G88*(1+L88/100)</f>
        <v>0</v>
      </c>
      <c r="N88" s="173">
        <v>7.3899999999999993E-2</v>
      </c>
      <c r="O88" s="173">
        <f>ROUND(E88*N88,2)</f>
        <v>1.23</v>
      </c>
      <c r="P88" s="173">
        <v>0</v>
      </c>
      <c r="Q88" s="173">
        <f>ROUND(E88*P88,2)</f>
        <v>0</v>
      </c>
      <c r="R88" s="175"/>
      <c r="S88" s="175" t="s">
        <v>135</v>
      </c>
      <c r="T88" s="176" t="s">
        <v>135</v>
      </c>
      <c r="U88" s="157">
        <v>0.47799999999999998</v>
      </c>
      <c r="V88" s="157">
        <f>ROUND(E88*U88,2)</f>
        <v>7.96</v>
      </c>
      <c r="W88" s="157"/>
      <c r="X88" s="157" t="s">
        <v>136</v>
      </c>
      <c r="Y88" s="157" t="s">
        <v>137</v>
      </c>
      <c r="Z88" s="147"/>
      <c r="AA88" s="147"/>
      <c r="AB88" s="147"/>
      <c r="AC88" s="147"/>
      <c r="AD88" s="147"/>
      <c r="AE88" s="147"/>
      <c r="AF88" s="147"/>
      <c r="AG88" s="147" t="s">
        <v>138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187" t="s">
        <v>262</v>
      </c>
      <c r="D89" s="158"/>
      <c r="E89" s="159">
        <v>16.66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140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">
      <c r="A90" s="170">
        <v>41</v>
      </c>
      <c r="B90" s="171" t="s">
        <v>263</v>
      </c>
      <c r="C90" s="186" t="s">
        <v>264</v>
      </c>
      <c r="D90" s="172" t="s">
        <v>143</v>
      </c>
      <c r="E90" s="173">
        <v>4.9980000000000002</v>
      </c>
      <c r="F90" s="174"/>
      <c r="G90" s="175">
        <f>ROUND(E90*F90,2)</f>
        <v>0</v>
      </c>
      <c r="H90" s="174"/>
      <c r="I90" s="175">
        <f>ROUND(E90*H90,2)</f>
        <v>0</v>
      </c>
      <c r="J90" s="174"/>
      <c r="K90" s="175">
        <f>ROUND(E90*J90,2)</f>
        <v>0</v>
      </c>
      <c r="L90" s="175">
        <v>21</v>
      </c>
      <c r="M90" s="175">
        <f>G90*(1+L90/100)</f>
        <v>0</v>
      </c>
      <c r="N90" s="173">
        <v>3.6000000000000002E-4</v>
      </c>
      <c r="O90" s="173">
        <f>ROUND(E90*N90,2)</f>
        <v>0</v>
      </c>
      <c r="P90" s="173">
        <v>0</v>
      </c>
      <c r="Q90" s="173">
        <f>ROUND(E90*P90,2)</f>
        <v>0</v>
      </c>
      <c r="R90" s="175"/>
      <c r="S90" s="175" t="s">
        <v>135</v>
      </c>
      <c r="T90" s="176" t="s">
        <v>135</v>
      </c>
      <c r="U90" s="157">
        <v>0.43</v>
      </c>
      <c r="V90" s="157">
        <f>ROUND(E90*U90,2)</f>
        <v>2.15</v>
      </c>
      <c r="W90" s="157"/>
      <c r="X90" s="157" t="s">
        <v>136</v>
      </c>
      <c r="Y90" s="157" t="s">
        <v>137</v>
      </c>
      <c r="Z90" s="147"/>
      <c r="AA90" s="147"/>
      <c r="AB90" s="147"/>
      <c r="AC90" s="147"/>
      <c r="AD90" s="147"/>
      <c r="AE90" s="147"/>
      <c r="AF90" s="147"/>
      <c r="AG90" s="147" t="s">
        <v>138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">
      <c r="A91" s="154"/>
      <c r="B91" s="155"/>
      <c r="C91" s="187" t="s">
        <v>265</v>
      </c>
      <c r="D91" s="158"/>
      <c r="E91" s="159">
        <v>4.9980000000000002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140</v>
      </c>
      <c r="AH91" s="147">
        <v>5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ht="22.5" outlineLevel="1" x14ac:dyDescent="0.2">
      <c r="A92" s="170">
        <v>42</v>
      </c>
      <c r="B92" s="171" t="s">
        <v>266</v>
      </c>
      <c r="C92" s="186" t="s">
        <v>267</v>
      </c>
      <c r="D92" s="172" t="s">
        <v>134</v>
      </c>
      <c r="E92" s="173">
        <v>17.492999999999999</v>
      </c>
      <c r="F92" s="174"/>
      <c r="G92" s="175">
        <f>ROUND(E92*F92,2)</f>
        <v>0</v>
      </c>
      <c r="H92" s="174"/>
      <c r="I92" s="175">
        <f>ROUND(E92*H92,2)</f>
        <v>0</v>
      </c>
      <c r="J92" s="174"/>
      <c r="K92" s="175">
        <f>ROUND(E92*J92,2)</f>
        <v>0</v>
      </c>
      <c r="L92" s="175">
        <v>21</v>
      </c>
      <c r="M92" s="175">
        <f>G92*(1+L92/100)</f>
        <v>0</v>
      </c>
      <c r="N92" s="173">
        <v>0.17244999999999999</v>
      </c>
      <c r="O92" s="173">
        <f>ROUND(E92*N92,2)</f>
        <v>3.02</v>
      </c>
      <c r="P92" s="173">
        <v>0</v>
      </c>
      <c r="Q92" s="173">
        <f>ROUND(E92*P92,2)</f>
        <v>0</v>
      </c>
      <c r="R92" s="175" t="s">
        <v>220</v>
      </c>
      <c r="S92" s="175" t="s">
        <v>135</v>
      </c>
      <c r="T92" s="176" t="s">
        <v>135</v>
      </c>
      <c r="U92" s="157">
        <v>0</v>
      </c>
      <c r="V92" s="157">
        <f>ROUND(E92*U92,2)</f>
        <v>0</v>
      </c>
      <c r="W92" s="157"/>
      <c r="X92" s="157" t="s">
        <v>221</v>
      </c>
      <c r="Y92" s="157" t="s">
        <v>137</v>
      </c>
      <c r="Z92" s="147"/>
      <c r="AA92" s="147"/>
      <c r="AB92" s="147"/>
      <c r="AC92" s="147"/>
      <c r="AD92" s="147"/>
      <c r="AE92" s="147"/>
      <c r="AF92" s="147"/>
      <c r="AG92" s="147" t="s">
        <v>222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2" x14ac:dyDescent="0.2">
      <c r="A93" s="154"/>
      <c r="B93" s="155"/>
      <c r="C93" s="187" t="s">
        <v>268</v>
      </c>
      <c r="D93" s="158"/>
      <c r="E93" s="159">
        <v>16.66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140</v>
      </c>
      <c r="AH93" s="147">
        <v>5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">
      <c r="A94" s="154"/>
      <c r="B94" s="155"/>
      <c r="C94" s="189" t="s">
        <v>269</v>
      </c>
      <c r="D94" s="160"/>
      <c r="E94" s="161">
        <v>0.83299999999999996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140</v>
      </c>
      <c r="AH94" s="147">
        <v>4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70">
        <v>43</v>
      </c>
      <c r="B95" s="171" t="s">
        <v>270</v>
      </c>
      <c r="C95" s="186" t="s">
        <v>271</v>
      </c>
      <c r="D95" s="172" t="s">
        <v>134</v>
      </c>
      <c r="E95" s="173">
        <v>21.991199999999999</v>
      </c>
      <c r="F95" s="174"/>
      <c r="G95" s="175">
        <f>ROUND(E95*F95,2)</f>
        <v>0</v>
      </c>
      <c r="H95" s="174"/>
      <c r="I95" s="175">
        <f>ROUND(E95*H95,2)</f>
        <v>0</v>
      </c>
      <c r="J95" s="174"/>
      <c r="K95" s="175">
        <f>ROUND(E95*J95,2)</f>
        <v>0</v>
      </c>
      <c r="L95" s="175">
        <v>21</v>
      </c>
      <c r="M95" s="175">
        <f>G95*(1+L95/100)</f>
        <v>0</v>
      </c>
      <c r="N95" s="173">
        <v>2.5000000000000001E-4</v>
      </c>
      <c r="O95" s="173">
        <f>ROUND(E95*N95,2)</f>
        <v>0.01</v>
      </c>
      <c r="P95" s="173">
        <v>0</v>
      </c>
      <c r="Q95" s="173">
        <f>ROUND(E95*P95,2)</f>
        <v>0</v>
      </c>
      <c r="R95" s="175" t="s">
        <v>220</v>
      </c>
      <c r="S95" s="175" t="s">
        <v>135</v>
      </c>
      <c r="T95" s="176" t="s">
        <v>135</v>
      </c>
      <c r="U95" s="157">
        <v>0</v>
      </c>
      <c r="V95" s="157">
        <f>ROUND(E95*U95,2)</f>
        <v>0</v>
      </c>
      <c r="W95" s="157"/>
      <c r="X95" s="157" t="s">
        <v>221</v>
      </c>
      <c r="Y95" s="157" t="s">
        <v>137</v>
      </c>
      <c r="Z95" s="147"/>
      <c r="AA95" s="147"/>
      <c r="AB95" s="147"/>
      <c r="AC95" s="147"/>
      <c r="AD95" s="147"/>
      <c r="AE95" s="147"/>
      <c r="AF95" s="147"/>
      <c r="AG95" s="147" t="s">
        <v>222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187" t="s">
        <v>272</v>
      </c>
      <c r="D96" s="158"/>
      <c r="E96" s="159">
        <v>21.991199999999999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140</v>
      </c>
      <c r="AH96" s="147">
        <v>5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x14ac:dyDescent="0.2">
      <c r="A97" s="163" t="s">
        <v>130</v>
      </c>
      <c r="B97" s="164" t="s">
        <v>75</v>
      </c>
      <c r="C97" s="185" t="s">
        <v>76</v>
      </c>
      <c r="D97" s="165"/>
      <c r="E97" s="166"/>
      <c r="F97" s="167"/>
      <c r="G97" s="167">
        <f>SUMIF(AG98:AG101,"&lt;&gt;NOR",G98:G101)</f>
        <v>0</v>
      </c>
      <c r="H97" s="167"/>
      <c r="I97" s="167">
        <f>SUM(I98:I101)</f>
        <v>0</v>
      </c>
      <c r="J97" s="167"/>
      <c r="K97" s="167">
        <f>SUM(K98:K101)</f>
        <v>0</v>
      </c>
      <c r="L97" s="167"/>
      <c r="M97" s="167">
        <f>SUM(M98:M101)</f>
        <v>0</v>
      </c>
      <c r="N97" s="166"/>
      <c r="O97" s="166">
        <f>SUM(O98:O101)</f>
        <v>2.2399999999999998</v>
      </c>
      <c r="P97" s="166"/>
      <c r="Q97" s="166">
        <f>SUM(Q98:Q101)</f>
        <v>0</v>
      </c>
      <c r="R97" s="167"/>
      <c r="S97" s="167"/>
      <c r="T97" s="168"/>
      <c r="U97" s="162"/>
      <c r="V97" s="162">
        <f>SUM(V98:V101)</f>
        <v>45.760000000000005</v>
      </c>
      <c r="W97" s="162"/>
      <c r="X97" s="162"/>
      <c r="Y97" s="162"/>
      <c r="AG97" t="s">
        <v>131</v>
      </c>
    </row>
    <row r="98" spans="1:60" ht="22.5" outlineLevel="1" x14ac:dyDescent="0.2">
      <c r="A98" s="170">
        <v>44</v>
      </c>
      <c r="B98" s="171" t="s">
        <v>273</v>
      </c>
      <c r="C98" s="186" t="s">
        <v>274</v>
      </c>
      <c r="D98" s="172" t="s">
        <v>143</v>
      </c>
      <c r="E98" s="173">
        <v>80</v>
      </c>
      <c r="F98" s="174"/>
      <c r="G98" s="175">
        <f>ROUND(E98*F98,2)</f>
        <v>0</v>
      </c>
      <c r="H98" s="174"/>
      <c r="I98" s="175">
        <f>ROUND(E98*H98,2)</f>
        <v>0</v>
      </c>
      <c r="J98" s="174"/>
      <c r="K98" s="175">
        <f>ROUND(E98*J98,2)</f>
        <v>0</v>
      </c>
      <c r="L98" s="175">
        <v>21</v>
      </c>
      <c r="M98" s="175">
        <f>G98*(1+L98/100)</f>
        <v>0</v>
      </c>
      <c r="N98" s="173">
        <v>4.0800000000000003E-3</v>
      </c>
      <c r="O98" s="173">
        <f>ROUND(E98*N98,2)</f>
        <v>0.33</v>
      </c>
      <c r="P98" s="173">
        <v>0</v>
      </c>
      <c r="Q98" s="173">
        <f>ROUND(E98*P98,2)</f>
        <v>0</v>
      </c>
      <c r="R98" s="175"/>
      <c r="S98" s="175" t="s">
        <v>135</v>
      </c>
      <c r="T98" s="176" t="s">
        <v>135</v>
      </c>
      <c r="U98" s="157">
        <v>0.152</v>
      </c>
      <c r="V98" s="157">
        <f>ROUND(E98*U98,2)</f>
        <v>12.16</v>
      </c>
      <c r="W98" s="157"/>
      <c r="X98" s="157" t="s">
        <v>136</v>
      </c>
      <c r="Y98" s="157" t="s">
        <v>137</v>
      </c>
      <c r="Z98" s="147"/>
      <c r="AA98" s="147"/>
      <c r="AB98" s="147"/>
      <c r="AC98" s="147"/>
      <c r="AD98" s="147"/>
      <c r="AE98" s="147"/>
      <c r="AF98" s="147"/>
      <c r="AG98" s="147" t="s">
        <v>138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2" x14ac:dyDescent="0.2">
      <c r="A99" s="154"/>
      <c r="B99" s="155"/>
      <c r="C99" s="187" t="s">
        <v>275</v>
      </c>
      <c r="D99" s="158"/>
      <c r="E99" s="159">
        <v>80</v>
      </c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140</v>
      </c>
      <c r="AH99" s="147">
        <v>5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">
      <c r="A100" s="170">
        <v>45</v>
      </c>
      <c r="B100" s="171" t="s">
        <v>276</v>
      </c>
      <c r="C100" s="186" t="s">
        <v>277</v>
      </c>
      <c r="D100" s="172" t="s">
        <v>134</v>
      </c>
      <c r="E100" s="173">
        <v>40</v>
      </c>
      <c r="F100" s="174"/>
      <c r="G100" s="175">
        <f>ROUND(E100*F100,2)</f>
        <v>0</v>
      </c>
      <c r="H100" s="174"/>
      <c r="I100" s="175">
        <f>ROUND(E100*H100,2)</f>
        <v>0</v>
      </c>
      <c r="J100" s="174"/>
      <c r="K100" s="175">
        <f>ROUND(E100*J100,2)</f>
        <v>0</v>
      </c>
      <c r="L100" s="175">
        <v>21</v>
      </c>
      <c r="M100" s="175">
        <f>G100*(1+L100/100)</f>
        <v>0</v>
      </c>
      <c r="N100" s="173">
        <v>4.7660000000000001E-2</v>
      </c>
      <c r="O100" s="173">
        <f>ROUND(E100*N100,2)</f>
        <v>1.91</v>
      </c>
      <c r="P100" s="173">
        <v>0</v>
      </c>
      <c r="Q100" s="173">
        <f>ROUND(E100*P100,2)</f>
        <v>0</v>
      </c>
      <c r="R100" s="175"/>
      <c r="S100" s="175" t="s">
        <v>135</v>
      </c>
      <c r="T100" s="176" t="s">
        <v>135</v>
      </c>
      <c r="U100" s="157">
        <v>0.84</v>
      </c>
      <c r="V100" s="157">
        <f>ROUND(E100*U100,2)</f>
        <v>33.6</v>
      </c>
      <c r="W100" s="157"/>
      <c r="X100" s="157" t="s">
        <v>136</v>
      </c>
      <c r="Y100" s="157" t="s">
        <v>137</v>
      </c>
      <c r="Z100" s="147"/>
      <c r="AA100" s="147"/>
      <c r="AB100" s="147"/>
      <c r="AC100" s="147"/>
      <c r="AD100" s="147"/>
      <c r="AE100" s="147"/>
      <c r="AF100" s="147"/>
      <c r="AG100" s="147" t="s">
        <v>138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187" t="s">
        <v>278</v>
      </c>
      <c r="D101" s="158"/>
      <c r="E101" s="159">
        <v>40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140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x14ac:dyDescent="0.2">
      <c r="A102" s="163" t="s">
        <v>130</v>
      </c>
      <c r="B102" s="164" t="s">
        <v>77</v>
      </c>
      <c r="C102" s="185" t="s">
        <v>78</v>
      </c>
      <c r="D102" s="165"/>
      <c r="E102" s="166"/>
      <c r="F102" s="167"/>
      <c r="G102" s="167">
        <f>SUMIF(AG103:AG112,"&lt;&gt;NOR",G103:G112)</f>
        <v>0</v>
      </c>
      <c r="H102" s="167"/>
      <c r="I102" s="167">
        <f>SUM(I103:I112)</f>
        <v>0</v>
      </c>
      <c r="J102" s="167"/>
      <c r="K102" s="167">
        <f>SUM(K103:K112)</f>
        <v>0</v>
      </c>
      <c r="L102" s="167"/>
      <c r="M102" s="167">
        <f>SUM(M103:M112)</f>
        <v>0</v>
      </c>
      <c r="N102" s="166"/>
      <c r="O102" s="166">
        <f>SUM(O103:O112)</f>
        <v>3.1</v>
      </c>
      <c r="P102" s="166"/>
      <c r="Q102" s="166">
        <f>SUM(Q103:Q112)</f>
        <v>0</v>
      </c>
      <c r="R102" s="167"/>
      <c r="S102" s="167"/>
      <c r="T102" s="168"/>
      <c r="U102" s="162"/>
      <c r="V102" s="162">
        <f>SUM(V103:V112)</f>
        <v>8.6000000000000014</v>
      </c>
      <c r="W102" s="162"/>
      <c r="X102" s="162"/>
      <c r="Y102" s="162"/>
      <c r="AG102" t="s">
        <v>131</v>
      </c>
    </row>
    <row r="103" spans="1:60" ht="22.5" outlineLevel="1" x14ac:dyDescent="0.2">
      <c r="A103" s="170">
        <v>46</v>
      </c>
      <c r="B103" s="171" t="s">
        <v>279</v>
      </c>
      <c r="C103" s="186" t="s">
        <v>280</v>
      </c>
      <c r="D103" s="172" t="s">
        <v>146</v>
      </c>
      <c r="E103" s="173">
        <v>0.36</v>
      </c>
      <c r="F103" s="174"/>
      <c r="G103" s="175">
        <f>ROUND(E103*F103,2)</f>
        <v>0</v>
      </c>
      <c r="H103" s="174"/>
      <c r="I103" s="175">
        <f>ROUND(E103*H103,2)</f>
        <v>0</v>
      </c>
      <c r="J103" s="174"/>
      <c r="K103" s="175">
        <f>ROUND(E103*J103,2)</f>
        <v>0</v>
      </c>
      <c r="L103" s="175">
        <v>21</v>
      </c>
      <c r="M103" s="175">
        <f>G103*(1+L103/100)</f>
        <v>0</v>
      </c>
      <c r="N103" s="173">
        <v>2.5249999999999999</v>
      </c>
      <c r="O103" s="173">
        <f>ROUND(E103*N103,2)</f>
        <v>0.91</v>
      </c>
      <c r="P103" s="173">
        <v>0</v>
      </c>
      <c r="Q103" s="173">
        <f>ROUND(E103*P103,2)</f>
        <v>0</v>
      </c>
      <c r="R103" s="175"/>
      <c r="S103" s="175" t="s">
        <v>135</v>
      </c>
      <c r="T103" s="176" t="s">
        <v>135</v>
      </c>
      <c r="U103" s="157">
        <v>3.2130000000000001</v>
      </c>
      <c r="V103" s="157">
        <f>ROUND(E103*U103,2)</f>
        <v>1.1599999999999999</v>
      </c>
      <c r="W103" s="157"/>
      <c r="X103" s="157" t="s">
        <v>136</v>
      </c>
      <c r="Y103" s="157" t="s">
        <v>137</v>
      </c>
      <c r="Z103" s="147"/>
      <c r="AA103" s="147"/>
      <c r="AB103" s="147"/>
      <c r="AC103" s="147"/>
      <c r="AD103" s="147"/>
      <c r="AE103" s="147"/>
      <c r="AF103" s="147"/>
      <c r="AG103" s="147" t="s">
        <v>138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2" x14ac:dyDescent="0.2">
      <c r="A104" s="154"/>
      <c r="B104" s="155"/>
      <c r="C104" s="187" t="s">
        <v>281</v>
      </c>
      <c r="D104" s="158"/>
      <c r="E104" s="159">
        <v>0.36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140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ht="22.5" outlineLevel="1" x14ac:dyDescent="0.2">
      <c r="A105" s="170">
        <v>47</v>
      </c>
      <c r="B105" s="171" t="s">
        <v>282</v>
      </c>
      <c r="C105" s="186" t="s">
        <v>283</v>
      </c>
      <c r="D105" s="172" t="s">
        <v>231</v>
      </c>
      <c r="E105" s="173">
        <v>2.904E-2</v>
      </c>
      <c r="F105" s="174"/>
      <c r="G105" s="175">
        <f>ROUND(E105*F105,2)</f>
        <v>0</v>
      </c>
      <c r="H105" s="174"/>
      <c r="I105" s="175">
        <f>ROUND(E105*H105,2)</f>
        <v>0</v>
      </c>
      <c r="J105" s="174"/>
      <c r="K105" s="175">
        <f>ROUND(E105*J105,2)</f>
        <v>0</v>
      </c>
      <c r="L105" s="175">
        <v>21</v>
      </c>
      <c r="M105" s="175">
        <f>G105*(1+L105/100)</f>
        <v>0</v>
      </c>
      <c r="N105" s="173">
        <v>1.08961</v>
      </c>
      <c r="O105" s="173">
        <f>ROUND(E105*N105,2)</f>
        <v>0.03</v>
      </c>
      <c r="P105" s="173">
        <v>0</v>
      </c>
      <c r="Q105" s="173">
        <f>ROUND(E105*P105,2)</f>
        <v>0</v>
      </c>
      <c r="R105" s="175"/>
      <c r="S105" s="175" t="s">
        <v>135</v>
      </c>
      <c r="T105" s="176" t="s">
        <v>135</v>
      </c>
      <c r="U105" s="157">
        <v>15.23</v>
      </c>
      <c r="V105" s="157">
        <f>ROUND(E105*U105,2)</f>
        <v>0.44</v>
      </c>
      <c r="W105" s="157"/>
      <c r="X105" s="157" t="s">
        <v>136</v>
      </c>
      <c r="Y105" s="157" t="s">
        <v>137</v>
      </c>
      <c r="Z105" s="147"/>
      <c r="AA105" s="147"/>
      <c r="AB105" s="147"/>
      <c r="AC105" s="147"/>
      <c r="AD105" s="147"/>
      <c r="AE105" s="147"/>
      <c r="AF105" s="147"/>
      <c r="AG105" s="147" t="s">
        <v>138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">
      <c r="A106" s="154"/>
      <c r="B106" s="155"/>
      <c r="C106" s="187" t="s">
        <v>284</v>
      </c>
      <c r="D106" s="158"/>
      <c r="E106" s="159">
        <v>2.904E-2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140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70">
        <v>48</v>
      </c>
      <c r="B107" s="171" t="s">
        <v>285</v>
      </c>
      <c r="C107" s="186" t="s">
        <v>286</v>
      </c>
      <c r="D107" s="172" t="s">
        <v>134</v>
      </c>
      <c r="E107" s="173">
        <v>7.2</v>
      </c>
      <c r="F107" s="174"/>
      <c r="G107" s="175">
        <f>ROUND(E107*F107,2)</f>
        <v>0</v>
      </c>
      <c r="H107" s="174"/>
      <c r="I107" s="175">
        <f>ROUND(E107*H107,2)</f>
        <v>0</v>
      </c>
      <c r="J107" s="174"/>
      <c r="K107" s="175">
        <f>ROUND(E107*J107,2)</f>
        <v>0</v>
      </c>
      <c r="L107" s="175">
        <v>21</v>
      </c>
      <c r="M107" s="175">
        <f>G107*(1+L107/100)</f>
        <v>0</v>
      </c>
      <c r="N107" s="173">
        <v>8.9200000000000008E-3</v>
      </c>
      <c r="O107" s="173">
        <f>ROUND(E107*N107,2)</f>
        <v>0.06</v>
      </c>
      <c r="P107" s="173">
        <v>0</v>
      </c>
      <c r="Q107" s="173">
        <f>ROUND(E107*P107,2)</f>
        <v>0</v>
      </c>
      <c r="R107" s="175"/>
      <c r="S107" s="175" t="s">
        <v>135</v>
      </c>
      <c r="T107" s="176" t="s">
        <v>135</v>
      </c>
      <c r="U107" s="157">
        <v>0.26</v>
      </c>
      <c r="V107" s="157">
        <f>ROUND(E107*U107,2)</f>
        <v>1.87</v>
      </c>
      <c r="W107" s="157"/>
      <c r="X107" s="157" t="s">
        <v>136</v>
      </c>
      <c r="Y107" s="157" t="s">
        <v>137</v>
      </c>
      <c r="Z107" s="147"/>
      <c r="AA107" s="147"/>
      <c r="AB107" s="147"/>
      <c r="AC107" s="147"/>
      <c r="AD107" s="147"/>
      <c r="AE107" s="147"/>
      <c r="AF107" s="147"/>
      <c r="AG107" s="147" t="s">
        <v>138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2" x14ac:dyDescent="0.2">
      <c r="A108" s="154"/>
      <c r="B108" s="155"/>
      <c r="C108" s="187" t="s">
        <v>287</v>
      </c>
      <c r="D108" s="158"/>
      <c r="E108" s="159">
        <v>7.2</v>
      </c>
      <c r="F108" s="157"/>
      <c r="G108" s="15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140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70">
        <v>49</v>
      </c>
      <c r="B109" s="171" t="s">
        <v>288</v>
      </c>
      <c r="C109" s="186" t="s">
        <v>289</v>
      </c>
      <c r="D109" s="172" t="s">
        <v>134</v>
      </c>
      <c r="E109" s="173">
        <v>7.2</v>
      </c>
      <c r="F109" s="174"/>
      <c r="G109" s="175">
        <f>ROUND(E109*F109,2)</f>
        <v>0</v>
      </c>
      <c r="H109" s="174"/>
      <c r="I109" s="175">
        <f>ROUND(E109*H109,2)</f>
        <v>0</v>
      </c>
      <c r="J109" s="174"/>
      <c r="K109" s="175">
        <f>ROUND(E109*J109,2)</f>
        <v>0</v>
      </c>
      <c r="L109" s="175">
        <v>21</v>
      </c>
      <c r="M109" s="175">
        <f>G109*(1+L109/100)</f>
        <v>0</v>
      </c>
      <c r="N109" s="173">
        <v>2.5999999999999998E-4</v>
      </c>
      <c r="O109" s="173">
        <f>ROUND(E109*N109,2)</f>
        <v>0</v>
      </c>
      <c r="P109" s="173">
        <v>0</v>
      </c>
      <c r="Q109" s="173">
        <f>ROUND(E109*P109,2)</f>
        <v>0</v>
      </c>
      <c r="R109" s="175"/>
      <c r="S109" s="175" t="s">
        <v>135</v>
      </c>
      <c r="T109" s="176" t="s">
        <v>135</v>
      </c>
      <c r="U109" s="157">
        <v>0.09</v>
      </c>
      <c r="V109" s="157">
        <f>ROUND(E109*U109,2)</f>
        <v>0.65</v>
      </c>
      <c r="W109" s="157"/>
      <c r="X109" s="157" t="s">
        <v>136</v>
      </c>
      <c r="Y109" s="157" t="s">
        <v>137</v>
      </c>
      <c r="Z109" s="147"/>
      <c r="AA109" s="147"/>
      <c r="AB109" s="147"/>
      <c r="AC109" s="147"/>
      <c r="AD109" s="147"/>
      <c r="AE109" s="147"/>
      <c r="AF109" s="147"/>
      <c r="AG109" s="147" t="s">
        <v>138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187" t="s">
        <v>290</v>
      </c>
      <c r="D110" s="158"/>
      <c r="E110" s="159">
        <v>7.2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140</v>
      </c>
      <c r="AH110" s="147">
        <v>5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ht="22.5" outlineLevel="1" x14ac:dyDescent="0.2">
      <c r="A111" s="170">
        <v>50</v>
      </c>
      <c r="B111" s="171" t="s">
        <v>291</v>
      </c>
      <c r="C111" s="186" t="s">
        <v>292</v>
      </c>
      <c r="D111" s="172" t="s">
        <v>146</v>
      </c>
      <c r="E111" s="173">
        <v>0.84</v>
      </c>
      <c r="F111" s="174"/>
      <c r="G111" s="175">
        <f>ROUND(E111*F111,2)</f>
        <v>0</v>
      </c>
      <c r="H111" s="174"/>
      <c r="I111" s="175">
        <f>ROUND(E111*H111,2)</f>
        <v>0</v>
      </c>
      <c r="J111" s="174"/>
      <c r="K111" s="175">
        <f>ROUND(E111*J111,2)</f>
        <v>0</v>
      </c>
      <c r="L111" s="175">
        <v>21</v>
      </c>
      <c r="M111" s="175">
        <f>G111*(1+L111/100)</f>
        <v>0</v>
      </c>
      <c r="N111" s="173">
        <v>2.5</v>
      </c>
      <c r="O111" s="173">
        <f>ROUND(E111*N111,2)</f>
        <v>2.1</v>
      </c>
      <c r="P111" s="173">
        <v>0</v>
      </c>
      <c r="Q111" s="173">
        <f>ROUND(E111*P111,2)</f>
        <v>0</v>
      </c>
      <c r="R111" s="175"/>
      <c r="S111" s="175" t="s">
        <v>215</v>
      </c>
      <c r="T111" s="176" t="s">
        <v>216</v>
      </c>
      <c r="U111" s="157">
        <v>5.33</v>
      </c>
      <c r="V111" s="157">
        <f>ROUND(E111*U111,2)</f>
        <v>4.4800000000000004</v>
      </c>
      <c r="W111" s="157"/>
      <c r="X111" s="157" t="s">
        <v>136</v>
      </c>
      <c r="Y111" s="157" t="s">
        <v>137</v>
      </c>
      <c r="Z111" s="147"/>
      <c r="AA111" s="147"/>
      <c r="AB111" s="147"/>
      <c r="AC111" s="147"/>
      <c r="AD111" s="147"/>
      <c r="AE111" s="147"/>
      <c r="AF111" s="147"/>
      <c r="AG111" s="147" t="s">
        <v>138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ht="22.5" outlineLevel="2" x14ac:dyDescent="0.2">
      <c r="A112" s="154"/>
      <c r="B112" s="155"/>
      <c r="C112" s="187" t="s">
        <v>293</v>
      </c>
      <c r="D112" s="158"/>
      <c r="E112" s="159">
        <v>0.84</v>
      </c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140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x14ac:dyDescent="0.2">
      <c r="A113" s="163" t="s">
        <v>130</v>
      </c>
      <c r="B113" s="164" t="s">
        <v>79</v>
      </c>
      <c r="C113" s="185" t="s">
        <v>80</v>
      </c>
      <c r="D113" s="165"/>
      <c r="E113" s="166"/>
      <c r="F113" s="167"/>
      <c r="G113" s="167">
        <f>SUMIF(AG114:AG116,"&lt;&gt;NOR",G114:G116)</f>
        <v>0</v>
      </c>
      <c r="H113" s="167"/>
      <c r="I113" s="167">
        <f>SUM(I114:I116)</f>
        <v>0</v>
      </c>
      <c r="J113" s="167"/>
      <c r="K113" s="167">
        <f>SUM(K114:K116)</f>
        <v>0</v>
      </c>
      <c r="L113" s="167"/>
      <c r="M113" s="167">
        <f>SUM(M114:M116)</f>
        <v>0</v>
      </c>
      <c r="N113" s="166"/>
      <c r="O113" s="166">
        <f>SUM(O114:O116)</f>
        <v>0</v>
      </c>
      <c r="P113" s="166"/>
      <c r="Q113" s="166">
        <f>SUM(Q114:Q116)</f>
        <v>0</v>
      </c>
      <c r="R113" s="167"/>
      <c r="S113" s="167"/>
      <c r="T113" s="168"/>
      <c r="U113" s="162"/>
      <c r="V113" s="162">
        <f>SUM(V114:V116)</f>
        <v>8</v>
      </c>
      <c r="W113" s="162"/>
      <c r="X113" s="162"/>
      <c r="Y113" s="162"/>
      <c r="AG113" t="s">
        <v>131</v>
      </c>
    </row>
    <row r="114" spans="1:60" ht="22.5" outlineLevel="1" x14ac:dyDescent="0.2">
      <c r="A114" s="170">
        <v>51</v>
      </c>
      <c r="B114" s="171" t="s">
        <v>294</v>
      </c>
      <c r="C114" s="186" t="s">
        <v>295</v>
      </c>
      <c r="D114" s="172" t="s">
        <v>134</v>
      </c>
      <c r="E114" s="173">
        <v>18</v>
      </c>
      <c r="F114" s="174"/>
      <c r="G114" s="175">
        <f>ROUND(E114*F114,2)</f>
        <v>0</v>
      </c>
      <c r="H114" s="174"/>
      <c r="I114" s="175">
        <f>ROUND(E114*H114,2)</f>
        <v>0</v>
      </c>
      <c r="J114" s="174"/>
      <c r="K114" s="175">
        <f>ROUND(E114*J114,2)</f>
        <v>0</v>
      </c>
      <c r="L114" s="175">
        <v>21</v>
      </c>
      <c r="M114" s="175">
        <f>G114*(1+L114/100)</f>
        <v>0</v>
      </c>
      <c r="N114" s="173">
        <v>0</v>
      </c>
      <c r="O114" s="173">
        <f>ROUND(E114*N114,2)</f>
        <v>0</v>
      </c>
      <c r="P114" s="173">
        <v>0</v>
      </c>
      <c r="Q114" s="173">
        <f>ROUND(E114*P114,2)</f>
        <v>0</v>
      </c>
      <c r="R114" s="175"/>
      <c r="S114" s="175" t="s">
        <v>215</v>
      </c>
      <c r="T114" s="176" t="s">
        <v>216</v>
      </c>
      <c r="U114" s="157">
        <v>0</v>
      </c>
      <c r="V114" s="157">
        <f>ROUND(E114*U114,2)</f>
        <v>0</v>
      </c>
      <c r="W114" s="157"/>
      <c r="X114" s="157" t="s">
        <v>136</v>
      </c>
      <c r="Y114" s="157" t="s">
        <v>137</v>
      </c>
      <c r="Z114" s="147"/>
      <c r="AA114" s="147"/>
      <c r="AB114" s="147"/>
      <c r="AC114" s="147"/>
      <c r="AD114" s="147"/>
      <c r="AE114" s="147"/>
      <c r="AF114" s="147"/>
      <c r="AG114" s="147" t="s">
        <v>138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2" x14ac:dyDescent="0.2">
      <c r="A115" s="154"/>
      <c r="B115" s="155"/>
      <c r="C115" s="187" t="s">
        <v>296</v>
      </c>
      <c r="D115" s="158"/>
      <c r="E115" s="159">
        <v>18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140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1" x14ac:dyDescent="0.2">
      <c r="A116" s="177">
        <v>52</v>
      </c>
      <c r="B116" s="178" t="s">
        <v>297</v>
      </c>
      <c r="C116" s="188" t="s">
        <v>298</v>
      </c>
      <c r="D116" s="179" t="s">
        <v>299</v>
      </c>
      <c r="E116" s="180">
        <v>8</v>
      </c>
      <c r="F116" s="181"/>
      <c r="G116" s="182">
        <f>ROUND(E116*F116,2)</f>
        <v>0</v>
      </c>
      <c r="H116" s="181"/>
      <c r="I116" s="182">
        <f>ROUND(E116*H116,2)</f>
        <v>0</v>
      </c>
      <c r="J116" s="181"/>
      <c r="K116" s="182">
        <f>ROUND(E116*J116,2)</f>
        <v>0</v>
      </c>
      <c r="L116" s="182">
        <v>21</v>
      </c>
      <c r="M116" s="182">
        <f>G116*(1+L116/100)</f>
        <v>0</v>
      </c>
      <c r="N116" s="180">
        <v>0</v>
      </c>
      <c r="O116" s="180">
        <f>ROUND(E116*N116,2)</f>
        <v>0</v>
      </c>
      <c r="P116" s="180">
        <v>0</v>
      </c>
      <c r="Q116" s="180">
        <f>ROUND(E116*P116,2)</f>
        <v>0</v>
      </c>
      <c r="R116" s="182" t="s">
        <v>300</v>
      </c>
      <c r="S116" s="182" t="s">
        <v>135</v>
      </c>
      <c r="T116" s="183" t="s">
        <v>135</v>
      </c>
      <c r="U116" s="157">
        <v>1</v>
      </c>
      <c r="V116" s="157">
        <f>ROUND(E116*U116,2)</f>
        <v>8</v>
      </c>
      <c r="W116" s="157"/>
      <c r="X116" s="157" t="s">
        <v>301</v>
      </c>
      <c r="Y116" s="157" t="s">
        <v>137</v>
      </c>
      <c r="Z116" s="147"/>
      <c r="AA116" s="147"/>
      <c r="AB116" s="147"/>
      <c r="AC116" s="147"/>
      <c r="AD116" s="147"/>
      <c r="AE116" s="147"/>
      <c r="AF116" s="147"/>
      <c r="AG116" s="147" t="s">
        <v>302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x14ac:dyDescent="0.2">
      <c r="A117" s="163" t="s">
        <v>130</v>
      </c>
      <c r="B117" s="164" t="s">
        <v>81</v>
      </c>
      <c r="C117" s="185" t="s">
        <v>82</v>
      </c>
      <c r="D117" s="165"/>
      <c r="E117" s="166"/>
      <c r="F117" s="167"/>
      <c r="G117" s="167">
        <f>SUMIF(AG118:AG123,"&lt;&gt;NOR",G118:G123)</f>
        <v>0</v>
      </c>
      <c r="H117" s="167"/>
      <c r="I117" s="167">
        <f>SUM(I118:I123)</f>
        <v>0</v>
      </c>
      <c r="J117" s="167"/>
      <c r="K117" s="167">
        <f>SUM(K118:K123)</f>
        <v>0</v>
      </c>
      <c r="L117" s="167"/>
      <c r="M117" s="167">
        <f>SUM(M118:M123)</f>
        <v>0</v>
      </c>
      <c r="N117" s="166"/>
      <c r="O117" s="166">
        <f>SUM(O118:O123)</f>
        <v>4.82</v>
      </c>
      <c r="P117" s="166"/>
      <c r="Q117" s="166">
        <f>SUM(Q118:Q123)</f>
        <v>0</v>
      </c>
      <c r="R117" s="167"/>
      <c r="S117" s="167"/>
      <c r="T117" s="168"/>
      <c r="U117" s="162"/>
      <c r="V117" s="162">
        <f>SUM(V118:V123)</f>
        <v>5.22</v>
      </c>
      <c r="W117" s="162"/>
      <c r="X117" s="162"/>
      <c r="Y117" s="162"/>
      <c r="AG117" t="s">
        <v>131</v>
      </c>
    </row>
    <row r="118" spans="1:60" ht="22.5" outlineLevel="1" x14ac:dyDescent="0.2">
      <c r="A118" s="170">
        <v>53</v>
      </c>
      <c r="B118" s="171" t="s">
        <v>303</v>
      </c>
      <c r="C118" s="186" t="s">
        <v>304</v>
      </c>
      <c r="D118" s="172" t="s">
        <v>143</v>
      </c>
      <c r="E118" s="173">
        <v>19.2</v>
      </c>
      <c r="F118" s="174"/>
      <c r="G118" s="175">
        <f>ROUND(E118*F118,2)</f>
        <v>0</v>
      </c>
      <c r="H118" s="174"/>
      <c r="I118" s="175">
        <f>ROUND(E118*H118,2)</f>
        <v>0</v>
      </c>
      <c r="J118" s="174"/>
      <c r="K118" s="175">
        <f>ROUND(E118*J118,2)</f>
        <v>0</v>
      </c>
      <c r="L118" s="175">
        <v>21</v>
      </c>
      <c r="M118" s="175">
        <f>G118*(1+L118/100)</f>
        <v>0</v>
      </c>
      <c r="N118" s="173">
        <v>0.188</v>
      </c>
      <c r="O118" s="173">
        <f>ROUND(E118*N118,2)</f>
        <v>3.61</v>
      </c>
      <c r="P118" s="173">
        <v>0</v>
      </c>
      <c r="Q118" s="173">
        <f>ROUND(E118*P118,2)</f>
        <v>0</v>
      </c>
      <c r="R118" s="175"/>
      <c r="S118" s="175" t="s">
        <v>135</v>
      </c>
      <c r="T118" s="176" t="s">
        <v>135</v>
      </c>
      <c r="U118" s="157">
        <v>0.27200000000000002</v>
      </c>
      <c r="V118" s="157">
        <f>ROUND(E118*U118,2)</f>
        <v>5.22</v>
      </c>
      <c r="W118" s="157"/>
      <c r="X118" s="157" t="s">
        <v>136</v>
      </c>
      <c r="Y118" s="157" t="s">
        <v>137</v>
      </c>
      <c r="Z118" s="147"/>
      <c r="AA118" s="147"/>
      <c r="AB118" s="147"/>
      <c r="AC118" s="147"/>
      <c r="AD118" s="147"/>
      <c r="AE118" s="147"/>
      <c r="AF118" s="147"/>
      <c r="AG118" s="147" t="s">
        <v>138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2" x14ac:dyDescent="0.2">
      <c r="A119" s="154"/>
      <c r="B119" s="155"/>
      <c r="C119" s="187" t="s">
        <v>305</v>
      </c>
      <c r="D119" s="158"/>
      <c r="E119" s="159">
        <v>17.2</v>
      </c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140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187" t="s">
        <v>306</v>
      </c>
      <c r="D120" s="158"/>
      <c r="E120" s="159">
        <v>2</v>
      </c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140</v>
      </c>
      <c r="AH120" s="147">
        <v>0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ht="22.5" outlineLevel="1" x14ac:dyDescent="0.2">
      <c r="A121" s="170">
        <v>54</v>
      </c>
      <c r="B121" s="171" t="s">
        <v>307</v>
      </c>
      <c r="C121" s="186" t="s">
        <v>308</v>
      </c>
      <c r="D121" s="172" t="s">
        <v>154</v>
      </c>
      <c r="E121" s="173">
        <v>20.16</v>
      </c>
      <c r="F121" s="174"/>
      <c r="G121" s="175">
        <f>ROUND(E121*F121,2)</f>
        <v>0</v>
      </c>
      <c r="H121" s="174"/>
      <c r="I121" s="175">
        <f>ROUND(E121*H121,2)</f>
        <v>0</v>
      </c>
      <c r="J121" s="174"/>
      <c r="K121" s="175">
        <f>ROUND(E121*J121,2)</f>
        <v>0</v>
      </c>
      <c r="L121" s="175">
        <v>21</v>
      </c>
      <c r="M121" s="175">
        <f>G121*(1+L121/100)</f>
        <v>0</v>
      </c>
      <c r="N121" s="173">
        <v>0.06</v>
      </c>
      <c r="O121" s="173">
        <f>ROUND(E121*N121,2)</f>
        <v>1.21</v>
      </c>
      <c r="P121" s="173">
        <v>0</v>
      </c>
      <c r="Q121" s="173">
        <f>ROUND(E121*P121,2)</f>
        <v>0</v>
      </c>
      <c r="R121" s="175" t="s">
        <v>220</v>
      </c>
      <c r="S121" s="175" t="s">
        <v>135</v>
      </c>
      <c r="T121" s="176" t="s">
        <v>135</v>
      </c>
      <c r="U121" s="157">
        <v>0</v>
      </c>
      <c r="V121" s="157">
        <f>ROUND(E121*U121,2)</f>
        <v>0</v>
      </c>
      <c r="W121" s="157"/>
      <c r="X121" s="157" t="s">
        <v>221</v>
      </c>
      <c r="Y121" s="157" t="s">
        <v>137</v>
      </c>
      <c r="Z121" s="147"/>
      <c r="AA121" s="147"/>
      <c r="AB121" s="147"/>
      <c r="AC121" s="147"/>
      <c r="AD121" s="147"/>
      <c r="AE121" s="147"/>
      <c r="AF121" s="147"/>
      <c r="AG121" s="147" t="s">
        <v>222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2" x14ac:dyDescent="0.2">
      <c r="A122" s="154"/>
      <c r="B122" s="155"/>
      <c r="C122" s="187" t="s">
        <v>309</v>
      </c>
      <c r="D122" s="158"/>
      <c r="E122" s="159">
        <v>19.2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140</v>
      </c>
      <c r="AH122" s="147">
        <v>5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189" t="s">
        <v>269</v>
      </c>
      <c r="D123" s="160"/>
      <c r="E123" s="161">
        <v>0.96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140</v>
      </c>
      <c r="AH123" s="147">
        <v>4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ht="25.5" x14ac:dyDescent="0.2">
      <c r="A124" s="163" t="s">
        <v>130</v>
      </c>
      <c r="B124" s="164" t="s">
        <v>83</v>
      </c>
      <c r="C124" s="185" t="s">
        <v>84</v>
      </c>
      <c r="D124" s="165"/>
      <c r="E124" s="166"/>
      <c r="F124" s="167"/>
      <c r="G124" s="167">
        <f>SUMIF(AG125:AG128,"&lt;&gt;NOR",G125:G128)</f>
        <v>0</v>
      </c>
      <c r="H124" s="167"/>
      <c r="I124" s="167">
        <f>SUM(I125:I128)</f>
        <v>0</v>
      </c>
      <c r="J124" s="167"/>
      <c r="K124" s="167">
        <f>SUM(K125:K128)</f>
        <v>0</v>
      </c>
      <c r="L124" s="167"/>
      <c r="M124" s="167">
        <f>SUM(M125:M128)</f>
        <v>0</v>
      </c>
      <c r="N124" s="166"/>
      <c r="O124" s="166">
        <f>SUM(O125:O128)</f>
        <v>0</v>
      </c>
      <c r="P124" s="166"/>
      <c r="Q124" s="166">
        <f>SUM(Q125:Q128)</f>
        <v>0</v>
      </c>
      <c r="R124" s="167"/>
      <c r="S124" s="167"/>
      <c r="T124" s="168"/>
      <c r="U124" s="162"/>
      <c r="V124" s="162">
        <f>SUM(V125:V128)</f>
        <v>3.87</v>
      </c>
      <c r="W124" s="162"/>
      <c r="X124" s="162"/>
      <c r="Y124" s="162"/>
      <c r="AG124" t="s">
        <v>131</v>
      </c>
    </row>
    <row r="125" spans="1:60" ht="22.5" outlineLevel="1" x14ac:dyDescent="0.2">
      <c r="A125" s="177">
        <v>55</v>
      </c>
      <c r="B125" s="178" t="s">
        <v>310</v>
      </c>
      <c r="C125" s="188" t="s">
        <v>311</v>
      </c>
      <c r="D125" s="179" t="s">
        <v>134</v>
      </c>
      <c r="E125" s="180">
        <v>12</v>
      </c>
      <c r="F125" s="181"/>
      <c r="G125" s="182">
        <f>ROUND(E125*F125,2)</f>
        <v>0</v>
      </c>
      <c r="H125" s="181"/>
      <c r="I125" s="182">
        <f>ROUND(E125*H125,2)</f>
        <v>0</v>
      </c>
      <c r="J125" s="181"/>
      <c r="K125" s="182">
        <f>ROUND(E125*J125,2)</f>
        <v>0</v>
      </c>
      <c r="L125" s="182">
        <v>21</v>
      </c>
      <c r="M125" s="182">
        <f>G125*(1+L125/100)</f>
        <v>0</v>
      </c>
      <c r="N125" s="180">
        <v>4.0000000000000003E-5</v>
      </c>
      <c r="O125" s="180">
        <f>ROUND(E125*N125,2)</f>
        <v>0</v>
      </c>
      <c r="P125" s="180">
        <v>0</v>
      </c>
      <c r="Q125" s="180">
        <f>ROUND(E125*P125,2)</f>
        <v>0</v>
      </c>
      <c r="R125" s="182"/>
      <c r="S125" s="182" t="s">
        <v>135</v>
      </c>
      <c r="T125" s="183" t="s">
        <v>135</v>
      </c>
      <c r="U125" s="157">
        <v>0.308</v>
      </c>
      <c r="V125" s="157">
        <f>ROUND(E125*U125,2)</f>
        <v>3.7</v>
      </c>
      <c r="W125" s="157"/>
      <c r="X125" s="157" t="s">
        <v>136</v>
      </c>
      <c r="Y125" s="157" t="s">
        <v>137</v>
      </c>
      <c r="Z125" s="147"/>
      <c r="AA125" s="147"/>
      <c r="AB125" s="147"/>
      <c r="AC125" s="147"/>
      <c r="AD125" s="147"/>
      <c r="AE125" s="147"/>
      <c r="AF125" s="147"/>
      <c r="AG125" s="147" t="s">
        <v>138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77">
        <v>56</v>
      </c>
      <c r="B126" s="178" t="s">
        <v>312</v>
      </c>
      <c r="C126" s="188" t="s">
        <v>313</v>
      </c>
      <c r="D126" s="179" t="s">
        <v>154</v>
      </c>
      <c r="E126" s="180">
        <v>1</v>
      </c>
      <c r="F126" s="181"/>
      <c r="G126" s="182">
        <f>ROUND(E126*F126,2)</f>
        <v>0</v>
      </c>
      <c r="H126" s="181"/>
      <c r="I126" s="182">
        <f>ROUND(E126*H126,2)</f>
        <v>0</v>
      </c>
      <c r="J126" s="181"/>
      <c r="K126" s="182">
        <f>ROUND(E126*J126,2)</f>
        <v>0</v>
      </c>
      <c r="L126" s="182">
        <v>21</v>
      </c>
      <c r="M126" s="182">
        <f>G126*(1+L126/100)</f>
        <v>0</v>
      </c>
      <c r="N126" s="180">
        <v>1.0000000000000001E-5</v>
      </c>
      <c r="O126" s="180">
        <f>ROUND(E126*N126,2)</f>
        <v>0</v>
      </c>
      <c r="P126" s="180">
        <v>0</v>
      </c>
      <c r="Q126" s="180">
        <f>ROUND(E126*P126,2)</f>
        <v>0</v>
      </c>
      <c r="R126" s="182"/>
      <c r="S126" s="182" t="s">
        <v>135</v>
      </c>
      <c r="T126" s="183" t="s">
        <v>135</v>
      </c>
      <c r="U126" s="157">
        <v>0.17</v>
      </c>
      <c r="V126" s="157">
        <f>ROUND(E126*U126,2)</f>
        <v>0.17</v>
      </c>
      <c r="W126" s="157"/>
      <c r="X126" s="157" t="s">
        <v>136</v>
      </c>
      <c r="Y126" s="157" t="s">
        <v>137</v>
      </c>
      <c r="Z126" s="147"/>
      <c r="AA126" s="147"/>
      <c r="AB126" s="147"/>
      <c r="AC126" s="147"/>
      <c r="AD126" s="147"/>
      <c r="AE126" s="147"/>
      <c r="AF126" s="147"/>
      <c r="AG126" s="147" t="s">
        <v>138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70">
        <v>57</v>
      </c>
      <c r="B127" s="171" t="s">
        <v>314</v>
      </c>
      <c r="C127" s="186" t="s">
        <v>315</v>
      </c>
      <c r="D127" s="172" t="s">
        <v>154</v>
      </c>
      <c r="E127" s="173">
        <v>1</v>
      </c>
      <c r="F127" s="174"/>
      <c r="G127" s="175">
        <f>ROUND(E127*F127,2)</f>
        <v>0</v>
      </c>
      <c r="H127" s="174"/>
      <c r="I127" s="175">
        <f>ROUND(E127*H127,2)</f>
        <v>0</v>
      </c>
      <c r="J127" s="174"/>
      <c r="K127" s="175">
        <f>ROUND(E127*J127,2)</f>
        <v>0</v>
      </c>
      <c r="L127" s="175">
        <v>21</v>
      </c>
      <c r="M127" s="175">
        <f>G127*(1+L127/100)</f>
        <v>0</v>
      </c>
      <c r="N127" s="173">
        <v>3.0000000000000001E-3</v>
      </c>
      <c r="O127" s="173">
        <f>ROUND(E127*N127,2)</f>
        <v>0</v>
      </c>
      <c r="P127" s="173">
        <v>0</v>
      </c>
      <c r="Q127" s="173">
        <f>ROUND(E127*P127,2)</f>
        <v>0</v>
      </c>
      <c r="R127" s="175"/>
      <c r="S127" s="175" t="s">
        <v>215</v>
      </c>
      <c r="T127" s="176" t="s">
        <v>216</v>
      </c>
      <c r="U127" s="157">
        <v>0</v>
      </c>
      <c r="V127" s="157">
        <f>ROUND(E127*U127,2)</f>
        <v>0</v>
      </c>
      <c r="W127" s="157"/>
      <c r="X127" s="157" t="s">
        <v>221</v>
      </c>
      <c r="Y127" s="157" t="s">
        <v>137</v>
      </c>
      <c r="Z127" s="147"/>
      <c r="AA127" s="147"/>
      <c r="AB127" s="147"/>
      <c r="AC127" s="147"/>
      <c r="AD127" s="147"/>
      <c r="AE127" s="147"/>
      <c r="AF127" s="147"/>
      <c r="AG127" s="147" t="s">
        <v>222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2" x14ac:dyDescent="0.2">
      <c r="A128" s="154"/>
      <c r="B128" s="155"/>
      <c r="C128" s="187" t="s">
        <v>316</v>
      </c>
      <c r="D128" s="158"/>
      <c r="E128" s="159">
        <v>1</v>
      </c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140</v>
      </c>
      <c r="AH128" s="147">
        <v>5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x14ac:dyDescent="0.2">
      <c r="A129" s="163" t="s">
        <v>130</v>
      </c>
      <c r="B129" s="164" t="s">
        <v>85</v>
      </c>
      <c r="C129" s="185" t="s">
        <v>86</v>
      </c>
      <c r="D129" s="165"/>
      <c r="E129" s="166"/>
      <c r="F129" s="167"/>
      <c r="G129" s="167">
        <f>SUMIF(AG130:AG136,"&lt;&gt;NOR",G130:G136)</f>
        <v>0</v>
      </c>
      <c r="H129" s="167"/>
      <c r="I129" s="167">
        <f>SUM(I130:I136)</f>
        <v>0</v>
      </c>
      <c r="J129" s="167"/>
      <c r="K129" s="167">
        <f>SUM(K130:K136)</f>
        <v>0</v>
      </c>
      <c r="L129" s="167"/>
      <c r="M129" s="167">
        <f>SUM(M130:M136)</f>
        <v>0</v>
      </c>
      <c r="N129" s="166"/>
      <c r="O129" s="166">
        <f>SUM(O130:O136)</f>
        <v>0.04</v>
      </c>
      <c r="P129" s="166"/>
      <c r="Q129" s="166">
        <f>SUM(Q130:Q136)</f>
        <v>2.88</v>
      </c>
      <c r="R129" s="167"/>
      <c r="S129" s="167"/>
      <c r="T129" s="168"/>
      <c r="U129" s="162"/>
      <c r="V129" s="162">
        <f>SUM(V130:V136)</f>
        <v>42.61</v>
      </c>
      <c r="W129" s="162"/>
      <c r="X129" s="162"/>
      <c r="Y129" s="162"/>
      <c r="AG129" t="s">
        <v>131</v>
      </c>
    </row>
    <row r="130" spans="1:60" outlineLevel="1" x14ac:dyDescent="0.2">
      <c r="A130" s="170">
        <v>58</v>
      </c>
      <c r="B130" s="171" t="s">
        <v>317</v>
      </c>
      <c r="C130" s="186" t="s">
        <v>318</v>
      </c>
      <c r="D130" s="172" t="s">
        <v>143</v>
      </c>
      <c r="E130" s="173">
        <v>80</v>
      </c>
      <c r="F130" s="174"/>
      <c r="G130" s="175">
        <f>ROUND(E130*F130,2)</f>
        <v>0</v>
      </c>
      <c r="H130" s="174"/>
      <c r="I130" s="175">
        <f>ROUND(E130*H130,2)</f>
        <v>0</v>
      </c>
      <c r="J130" s="174"/>
      <c r="K130" s="175">
        <f>ROUND(E130*J130,2)</f>
        <v>0</v>
      </c>
      <c r="L130" s="175">
        <v>21</v>
      </c>
      <c r="M130" s="175">
        <f>G130*(1+L130/100)</f>
        <v>0</v>
      </c>
      <c r="N130" s="173">
        <v>4.8999999999999998E-4</v>
      </c>
      <c r="O130" s="173">
        <f>ROUND(E130*N130,2)</f>
        <v>0.04</v>
      </c>
      <c r="P130" s="173">
        <v>6.0000000000000001E-3</v>
      </c>
      <c r="Q130" s="173">
        <f>ROUND(E130*P130,2)</f>
        <v>0.48</v>
      </c>
      <c r="R130" s="175"/>
      <c r="S130" s="175" t="s">
        <v>135</v>
      </c>
      <c r="T130" s="176" t="s">
        <v>135</v>
      </c>
      <c r="U130" s="157">
        <v>0.27400000000000002</v>
      </c>
      <c r="V130" s="157">
        <f>ROUND(E130*U130,2)</f>
        <v>21.92</v>
      </c>
      <c r="W130" s="157"/>
      <c r="X130" s="157" t="s">
        <v>136</v>
      </c>
      <c r="Y130" s="157" t="s">
        <v>137</v>
      </c>
      <c r="Z130" s="147"/>
      <c r="AA130" s="147"/>
      <c r="AB130" s="147"/>
      <c r="AC130" s="147"/>
      <c r="AD130" s="147"/>
      <c r="AE130" s="147"/>
      <c r="AF130" s="147"/>
      <c r="AG130" s="147" t="s">
        <v>138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2" x14ac:dyDescent="0.2">
      <c r="A131" s="154"/>
      <c r="B131" s="155"/>
      <c r="C131" s="187" t="s">
        <v>319</v>
      </c>
      <c r="D131" s="158"/>
      <c r="E131" s="159">
        <v>80</v>
      </c>
      <c r="F131" s="157"/>
      <c r="G131" s="1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140</v>
      </c>
      <c r="AH131" s="147">
        <v>0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1" x14ac:dyDescent="0.2">
      <c r="A132" s="170">
        <v>59</v>
      </c>
      <c r="B132" s="171" t="s">
        <v>320</v>
      </c>
      <c r="C132" s="186" t="s">
        <v>321</v>
      </c>
      <c r="D132" s="172" t="s">
        <v>134</v>
      </c>
      <c r="E132" s="173">
        <v>2.5</v>
      </c>
      <c r="F132" s="174"/>
      <c r="G132" s="175">
        <f>ROUND(E132*F132,2)</f>
        <v>0</v>
      </c>
      <c r="H132" s="174"/>
      <c r="I132" s="175">
        <f>ROUND(E132*H132,2)</f>
        <v>0</v>
      </c>
      <c r="J132" s="174"/>
      <c r="K132" s="175">
        <f>ROUND(E132*J132,2)</f>
        <v>0</v>
      </c>
      <c r="L132" s="175">
        <v>21</v>
      </c>
      <c r="M132" s="175">
        <f>G132*(1+L132/100)</f>
        <v>0</v>
      </c>
      <c r="N132" s="173">
        <v>0</v>
      </c>
      <c r="O132" s="173">
        <f>ROUND(E132*N132,2)</f>
        <v>0</v>
      </c>
      <c r="P132" s="173">
        <v>0</v>
      </c>
      <c r="Q132" s="173">
        <f>ROUND(E132*P132,2)</f>
        <v>0</v>
      </c>
      <c r="R132" s="175"/>
      <c r="S132" s="175" t="s">
        <v>135</v>
      </c>
      <c r="T132" s="176" t="s">
        <v>135</v>
      </c>
      <c r="U132" s="157">
        <v>0.115</v>
      </c>
      <c r="V132" s="157">
        <f>ROUND(E132*U132,2)</f>
        <v>0.28999999999999998</v>
      </c>
      <c r="W132" s="157"/>
      <c r="X132" s="157" t="s">
        <v>136</v>
      </c>
      <c r="Y132" s="157" t="s">
        <v>137</v>
      </c>
      <c r="Z132" s="147"/>
      <c r="AA132" s="147"/>
      <c r="AB132" s="147"/>
      <c r="AC132" s="147"/>
      <c r="AD132" s="147"/>
      <c r="AE132" s="147"/>
      <c r="AF132" s="147"/>
      <c r="AG132" s="147" t="s">
        <v>138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2" x14ac:dyDescent="0.2">
      <c r="A133" s="154"/>
      <c r="B133" s="155"/>
      <c r="C133" s="187" t="s">
        <v>322</v>
      </c>
      <c r="D133" s="158"/>
      <c r="E133" s="159"/>
      <c r="F133" s="157"/>
      <c r="G133" s="15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140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3" x14ac:dyDescent="0.2">
      <c r="A134" s="154"/>
      <c r="B134" s="155"/>
      <c r="C134" s="187" t="s">
        <v>323</v>
      </c>
      <c r="D134" s="158"/>
      <c r="E134" s="159">
        <v>2.5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140</v>
      </c>
      <c r="AH134" s="147">
        <v>5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77">
        <v>60</v>
      </c>
      <c r="B135" s="178" t="s">
        <v>324</v>
      </c>
      <c r="C135" s="188" t="s">
        <v>325</v>
      </c>
      <c r="D135" s="179" t="s">
        <v>326</v>
      </c>
      <c r="E135" s="180">
        <v>6</v>
      </c>
      <c r="F135" s="181"/>
      <c r="G135" s="182">
        <f>ROUND(E135*F135,2)</f>
        <v>0</v>
      </c>
      <c r="H135" s="181"/>
      <c r="I135" s="182">
        <f>ROUND(E135*H135,2)</f>
        <v>0</v>
      </c>
      <c r="J135" s="181"/>
      <c r="K135" s="182">
        <f>ROUND(E135*J135,2)</f>
        <v>0</v>
      </c>
      <c r="L135" s="182">
        <v>21</v>
      </c>
      <c r="M135" s="182">
        <f>G135*(1+L135/100)</f>
        <v>0</v>
      </c>
      <c r="N135" s="180">
        <v>0</v>
      </c>
      <c r="O135" s="180">
        <f>ROUND(E135*N135,2)</f>
        <v>0</v>
      </c>
      <c r="P135" s="180">
        <v>0</v>
      </c>
      <c r="Q135" s="180">
        <f>ROUND(E135*P135,2)</f>
        <v>0</v>
      </c>
      <c r="R135" s="182"/>
      <c r="S135" s="182" t="s">
        <v>215</v>
      </c>
      <c r="T135" s="183" t="s">
        <v>216</v>
      </c>
      <c r="U135" s="157">
        <v>0</v>
      </c>
      <c r="V135" s="157">
        <f>ROUND(E135*U135,2)</f>
        <v>0</v>
      </c>
      <c r="W135" s="157"/>
      <c r="X135" s="157" t="s">
        <v>136</v>
      </c>
      <c r="Y135" s="157" t="s">
        <v>137</v>
      </c>
      <c r="Z135" s="147"/>
      <c r="AA135" s="147"/>
      <c r="AB135" s="147"/>
      <c r="AC135" s="147"/>
      <c r="AD135" s="147"/>
      <c r="AE135" s="147"/>
      <c r="AF135" s="147"/>
      <c r="AG135" s="147" t="s">
        <v>138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">
      <c r="A136" s="177">
        <v>61</v>
      </c>
      <c r="B136" s="178" t="s">
        <v>327</v>
      </c>
      <c r="C136" s="188" t="s">
        <v>328</v>
      </c>
      <c r="D136" s="179" t="s">
        <v>143</v>
      </c>
      <c r="E136" s="180">
        <v>10</v>
      </c>
      <c r="F136" s="181"/>
      <c r="G136" s="182">
        <f>ROUND(E136*F136,2)</f>
        <v>0</v>
      </c>
      <c r="H136" s="181"/>
      <c r="I136" s="182">
        <f>ROUND(E136*H136,2)</f>
        <v>0</v>
      </c>
      <c r="J136" s="181"/>
      <c r="K136" s="182">
        <f>ROUND(E136*J136,2)</f>
        <v>0</v>
      </c>
      <c r="L136" s="182">
        <v>21</v>
      </c>
      <c r="M136" s="182">
        <f>G136*(1+L136/100)</f>
        <v>0</v>
      </c>
      <c r="N136" s="180">
        <v>0</v>
      </c>
      <c r="O136" s="180">
        <f>ROUND(E136*N136,2)</f>
        <v>0</v>
      </c>
      <c r="P136" s="180">
        <v>0.24</v>
      </c>
      <c r="Q136" s="180">
        <f>ROUND(E136*P136,2)</f>
        <v>2.4</v>
      </c>
      <c r="R136" s="182"/>
      <c r="S136" s="182" t="s">
        <v>215</v>
      </c>
      <c r="T136" s="183" t="s">
        <v>216</v>
      </c>
      <c r="U136" s="157">
        <v>2.04</v>
      </c>
      <c r="V136" s="157">
        <f>ROUND(E136*U136,2)</f>
        <v>20.399999999999999</v>
      </c>
      <c r="W136" s="157"/>
      <c r="X136" s="157" t="s">
        <v>136</v>
      </c>
      <c r="Y136" s="157" t="s">
        <v>137</v>
      </c>
      <c r="Z136" s="147"/>
      <c r="AA136" s="147"/>
      <c r="AB136" s="147"/>
      <c r="AC136" s="147"/>
      <c r="AD136" s="147"/>
      <c r="AE136" s="147"/>
      <c r="AF136" s="147"/>
      <c r="AG136" s="147" t="s">
        <v>138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x14ac:dyDescent="0.2">
      <c r="A137" s="163" t="s">
        <v>130</v>
      </c>
      <c r="B137" s="164" t="s">
        <v>87</v>
      </c>
      <c r="C137" s="185" t="s">
        <v>88</v>
      </c>
      <c r="D137" s="165"/>
      <c r="E137" s="166"/>
      <c r="F137" s="167"/>
      <c r="G137" s="167">
        <f>SUMIF(AG138:AG141,"&lt;&gt;NOR",G138:G141)</f>
        <v>0</v>
      </c>
      <c r="H137" s="167"/>
      <c r="I137" s="167">
        <f>SUM(I138:I141)</f>
        <v>0</v>
      </c>
      <c r="J137" s="167"/>
      <c r="K137" s="167">
        <f>SUM(K138:K141)</f>
        <v>0</v>
      </c>
      <c r="L137" s="167"/>
      <c r="M137" s="167">
        <f>SUM(M138:M141)</f>
        <v>0</v>
      </c>
      <c r="N137" s="166"/>
      <c r="O137" s="166">
        <f>SUM(O138:O141)</f>
        <v>0</v>
      </c>
      <c r="P137" s="166"/>
      <c r="Q137" s="166">
        <f>SUM(Q138:Q141)</f>
        <v>0</v>
      </c>
      <c r="R137" s="167"/>
      <c r="S137" s="167"/>
      <c r="T137" s="168"/>
      <c r="U137" s="162"/>
      <c r="V137" s="162">
        <f>SUM(V138:V141)</f>
        <v>12.09</v>
      </c>
      <c r="W137" s="162"/>
      <c r="X137" s="162"/>
      <c r="Y137" s="162"/>
      <c r="AG137" t="s">
        <v>131</v>
      </c>
    </row>
    <row r="138" spans="1:60" outlineLevel="1" x14ac:dyDescent="0.2">
      <c r="A138" s="170">
        <v>62</v>
      </c>
      <c r="B138" s="171" t="s">
        <v>329</v>
      </c>
      <c r="C138" s="186" t="s">
        <v>330</v>
      </c>
      <c r="D138" s="172" t="s">
        <v>231</v>
      </c>
      <c r="E138" s="173">
        <v>31.000720000000001</v>
      </c>
      <c r="F138" s="174"/>
      <c r="G138" s="175">
        <f>ROUND(E138*F138,2)</f>
        <v>0</v>
      </c>
      <c r="H138" s="174"/>
      <c r="I138" s="175">
        <f>ROUND(E138*H138,2)</f>
        <v>0</v>
      </c>
      <c r="J138" s="174"/>
      <c r="K138" s="175">
        <f>ROUND(E138*J138,2)</f>
        <v>0</v>
      </c>
      <c r="L138" s="175">
        <v>21</v>
      </c>
      <c r="M138" s="175">
        <f>G138*(1+L138/100)</f>
        <v>0</v>
      </c>
      <c r="N138" s="173">
        <v>0</v>
      </c>
      <c r="O138" s="173">
        <f>ROUND(E138*N138,2)</f>
        <v>0</v>
      </c>
      <c r="P138" s="173">
        <v>0</v>
      </c>
      <c r="Q138" s="173">
        <f>ROUND(E138*P138,2)</f>
        <v>0</v>
      </c>
      <c r="R138" s="175"/>
      <c r="S138" s="175" t="s">
        <v>135</v>
      </c>
      <c r="T138" s="176" t="s">
        <v>135</v>
      </c>
      <c r="U138" s="157">
        <v>0.39</v>
      </c>
      <c r="V138" s="157">
        <f>ROUND(E138*U138,2)</f>
        <v>12.09</v>
      </c>
      <c r="W138" s="157"/>
      <c r="X138" s="157" t="s">
        <v>331</v>
      </c>
      <c r="Y138" s="157" t="s">
        <v>137</v>
      </c>
      <c r="Z138" s="147"/>
      <c r="AA138" s="147"/>
      <c r="AB138" s="147"/>
      <c r="AC138" s="147"/>
      <c r="AD138" s="147"/>
      <c r="AE138" s="147"/>
      <c r="AF138" s="147"/>
      <c r="AG138" s="147" t="s">
        <v>332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2" x14ac:dyDescent="0.2">
      <c r="A139" s="154"/>
      <c r="B139" s="155"/>
      <c r="C139" s="187" t="s">
        <v>333</v>
      </c>
      <c r="D139" s="158"/>
      <c r="E139" s="159"/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140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ht="22.5" outlineLevel="3" x14ac:dyDescent="0.2">
      <c r="A140" s="154"/>
      <c r="B140" s="155"/>
      <c r="C140" s="187" t="s">
        <v>334</v>
      </c>
      <c r="D140" s="158"/>
      <c r="E140" s="159"/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140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 x14ac:dyDescent="0.2">
      <c r="A141" s="154"/>
      <c r="B141" s="155"/>
      <c r="C141" s="187" t="s">
        <v>335</v>
      </c>
      <c r="D141" s="158"/>
      <c r="E141" s="159">
        <v>31.000720000000001</v>
      </c>
      <c r="F141" s="157"/>
      <c r="G141" s="15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140</v>
      </c>
      <c r="AH141" s="147">
        <v>0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x14ac:dyDescent="0.2">
      <c r="A142" s="163" t="s">
        <v>130</v>
      </c>
      <c r="B142" s="164" t="s">
        <v>89</v>
      </c>
      <c r="C142" s="185" t="s">
        <v>90</v>
      </c>
      <c r="D142" s="165"/>
      <c r="E142" s="166"/>
      <c r="F142" s="167"/>
      <c r="G142" s="167">
        <f>SUMIF(AG143:AG150,"&lt;&gt;NOR",G143:G150)</f>
        <v>0</v>
      </c>
      <c r="H142" s="167"/>
      <c r="I142" s="167">
        <f>SUM(I143:I150)</f>
        <v>0</v>
      </c>
      <c r="J142" s="167"/>
      <c r="K142" s="167">
        <f>SUM(K143:K150)</f>
        <v>0</v>
      </c>
      <c r="L142" s="167"/>
      <c r="M142" s="167">
        <f>SUM(M143:M150)</f>
        <v>0</v>
      </c>
      <c r="N142" s="166"/>
      <c r="O142" s="166">
        <f>SUM(O143:O150)</f>
        <v>0.03</v>
      </c>
      <c r="P142" s="166"/>
      <c r="Q142" s="166">
        <f>SUM(Q143:Q150)</f>
        <v>0</v>
      </c>
      <c r="R142" s="167"/>
      <c r="S142" s="167"/>
      <c r="T142" s="168"/>
      <c r="U142" s="162"/>
      <c r="V142" s="162">
        <f>SUM(V143:V150)</f>
        <v>1.66</v>
      </c>
      <c r="W142" s="162"/>
      <c r="X142" s="162"/>
      <c r="Y142" s="162"/>
      <c r="AG142" t="s">
        <v>131</v>
      </c>
    </row>
    <row r="143" spans="1:60" ht="33.75" outlineLevel="1" x14ac:dyDescent="0.2">
      <c r="A143" s="170">
        <v>63</v>
      </c>
      <c r="B143" s="171" t="s">
        <v>336</v>
      </c>
      <c r="C143" s="186" t="s">
        <v>337</v>
      </c>
      <c r="D143" s="172" t="s">
        <v>134</v>
      </c>
      <c r="E143" s="173">
        <v>6</v>
      </c>
      <c r="F143" s="174"/>
      <c r="G143" s="175">
        <f>ROUND(E143*F143,2)</f>
        <v>0</v>
      </c>
      <c r="H143" s="174"/>
      <c r="I143" s="175">
        <f>ROUND(E143*H143,2)</f>
        <v>0</v>
      </c>
      <c r="J143" s="174"/>
      <c r="K143" s="175">
        <f>ROUND(E143*J143,2)</f>
        <v>0</v>
      </c>
      <c r="L143" s="175">
        <v>21</v>
      </c>
      <c r="M143" s="175">
        <f>G143*(1+L143/100)</f>
        <v>0</v>
      </c>
      <c r="N143" s="173">
        <v>4.4000000000000002E-4</v>
      </c>
      <c r="O143" s="173">
        <f>ROUND(E143*N143,2)</f>
        <v>0</v>
      </c>
      <c r="P143" s="173">
        <v>0</v>
      </c>
      <c r="Q143" s="173">
        <f>ROUND(E143*P143,2)</f>
        <v>0</v>
      </c>
      <c r="R143" s="175"/>
      <c r="S143" s="175" t="s">
        <v>135</v>
      </c>
      <c r="T143" s="176" t="s">
        <v>135</v>
      </c>
      <c r="U143" s="157">
        <v>3.5999999999999997E-2</v>
      </c>
      <c r="V143" s="157">
        <f>ROUND(E143*U143,2)</f>
        <v>0.22</v>
      </c>
      <c r="W143" s="157"/>
      <c r="X143" s="157" t="s">
        <v>136</v>
      </c>
      <c r="Y143" s="157" t="s">
        <v>137</v>
      </c>
      <c r="Z143" s="147"/>
      <c r="AA143" s="147"/>
      <c r="AB143" s="147"/>
      <c r="AC143" s="147"/>
      <c r="AD143" s="147"/>
      <c r="AE143" s="147"/>
      <c r="AF143" s="147"/>
      <c r="AG143" s="147" t="s">
        <v>138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2" x14ac:dyDescent="0.2">
      <c r="A144" s="154"/>
      <c r="B144" s="155"/>
      <c r="C144" s="187" t="s">
        <v>338</v>
      </c>
      <c r="D144" s="158"/>
      <c r="E144" s="159">
        <v>6</v>
      </c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140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ht="33.75" outlineLevel="1" x14ac:dyDescent="0.2">
      <c r="A145" s="170">
        <v>64</v>
      </c>
      <c r="B145" s="171" t="s">
        <v>339</v>
      </c>
      <c r="C145" s="186" t="s">
        <v>340</v>
      </c>
      <c r="D145" s="172" t="s">
        <v>134</v>
      </c>
      <c r="E145" s="173">
        <v>6</v>
      </c>
      <c r="F145" s="174"/>
      <c r="G145" s="175">
        <f>ROUND(E145*F145,2)</f>
        <v>0</v>
      </c>
      <c r="H145" s="174"/>
      <c r="I145" s="175">
        <f>ROUND(E145*H145,2)</f>
        <v>0</v>
      </c>
      <c r="J145" s="174"/>
      <c r="K145" s="175">
        <f>ROUND(E145*J145,2)</f>
        <v>0</v>
      </c>
      <c r="L145" s="175">
        <v>21</v>
      </c>
      <c r="M145" s="175">
        <f>G145*(1+L145/100)</f>
        <v>0</v>
      </c>
      <c r="N145" s="173">
        <v>5.47E-3</v>
      </c>
      <c r="O145" s="173">
        <f>ROUND(E145*N145,2)</f>
        <v>0.03</v>
      </c>
      <c r="P145" s="173">
        <v>0</v>
      </c>
      <c r="Q145" s="173">
        <f>ROUND(E145*P145,2)</f>
        <v>0</v>
      </c>
      <c r="R145" s="175"/>
      <c r="S145" s="175" t="s">
        <v>135</v>
      </c>
      <c r="T145" s="176" t="s">
        <v>135</v>
      </c>
      <c r="U145" s="157">
        <v>0.22991</v>
      </c>
      <c r="V145" s="157">
        <f>ROUND(E145*U145,2)</f>
        <v>1.38</v>
      </c>
      <c r="W145" s="157"/>
      <c r="X145" s="157" t="s">
        <v>136</v>
      </c>
      <c r="Y145" s="157" t="s">
        <v>137</v>
      </c>
      <c r="Z145" s="147"/>
      <c r="AA145" s="147"/>
      <c r="AB145" s="147"/>
      <c r="AC145" s="147"/>
      <c r="AD145" s="147"/>
      <c r="AE145" s="147"/>
      <c r="AF145" s="147"/>
      <c r="AG145" s="147" t="s">
        <v>138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2" x14ac:dyDescent="0.2">
      <c r="A146" s="154"/>
      <c r="B146" s="155"/>
      <c r="C146" s="187" t="s">
        <v>338</v>
      </c>
      <c r="D146" s="158"/>
      <c r="E146" s="159">
        <v>6</v>
      </c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140</v>
      </c>
      <c r="AH146" s="147">
        <v>0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ht="22.5" outlineLevel="1" x14ac:dyDescent="0.2">
      <c r="A147" s="170">
        <v>65</v>
      </c>
      <c r="B147" s="171" t="s">
        <v>341</v>
      </c>
      <c r="C147" s="186" t="s">
        <v>342</v>
      </c>
      <c r="D147" s="172" t="s">
        <v>231</v>
      </c>
      <c r="E147" s="173">
        <v>3.5459999999999998E-2</v>
      </c>
      <c r="F147" s="174"/>
      <c r="G147" s="175">
        <f>ROUND(E147*F147,2)</f>
        <v>0</v>
      </c>
      <c r="H147" s="174"/>
      <c r="I147" s="175">
        <f>ROUND(E147*H147,2)</f>
        <v>0</v>
      </c>
      <c r="J147" s="174"/>
      <c r="K147" s="175">
        <f>ROUND(E147*J147,2)</f>
        <v>0</v>
      </c>
      <c r="L147" s="175">
        <v>21</v>
      </c>
      <c r="M147" s="175">
        <f>G147*(1+L147/100)</f>
        <v>0</v>
      </c>
      <c r="N147" s="173">
        <v>0</v>
      </c>
      <c r="O147" s="173">
        <f>ROUND(E147*N147,2)</f>
        <v>0</v>
      </c>
      <c r="P147" s="173">
        <v>0</v>
      </c>
      <c r="Q147" s="173">
        <f>ROUND(E147*P147,2)</f>
        <v>0</v>
      </c>
      <c r="R147" s="175"/>
      <c r="S147" s="175" t="s">
        <v>135</v>
      </c>
      <c r="T147" s="176" t="s">
        <v>135</v>
      </c>
      <c r="U147" s="157">
        <v>1.5669999999999999</v>
      </c>
      <c r="V147" s="157">
        <f>ROUND(E147*U147,2)</f>
        <v>0.06</v>
      </c>
      <c r="W147" s="157"/>
      <c r="X147" s="157" t="s">
        <v>331</v>
      </c>
      <c r="Y147" s="157" t="s">
        <v>137</v>
      </c>
      <c r="Z147" s="147"/>
      <c r="AA147" s="147"/>
      <c r="AB147" s="147"/>
      <c r="AC147" s="147"/>
      <c r="AD147" s="147"/>
      <c r="AE147" s="147"/>
      <c r="AF147" s="147"/>
      <c r="AG147" s="147" t="s">
        <v>332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2" x14ac:dyDescent="0.2">
      <c r="A148" s="154"/>
      <c r="B148" s="155"/>
      <c r="C148" s="187" t="s">
        <v>333</v>
      </c>
      <c r="D148" s="158"/>
      <c r="E148" s="159"/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140</v>
      </c>
      <c r="AH148" s="147">
        <v>0</v>
      </c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 x14ac:dyDescent="0.2">
      <c r="A149" s="154"/>
      <c r="B149" s="155"/>
      <c r="C149" s="187" t="s">
        <v>343</v>
      </c>
      <c r="D149" s="158"/>
      <c r="E149" s="159"/>
      <c r="F149" s="157"/>
      <c r="G149" s="15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140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187" t="s">
        <v>344</v>
      </c>
      <c r="D150" s="158"/>
      <c r="E150" s="159">
        <v>3.5459999999999998E-2</v>
      </c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140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x14ac:dyDescent="0.2">
      <c r="A151" s="163" t="s">
        <v>130</v>
      </c>
      <c r="B151" s="164" t="s">
        <v>91</v>
      </c>
      <c r="C151" s="185" t="s">
        <v>92</v>
      </c>
      <c r="D151" s="165"/>
      <c r="E151" s="166"/>
      <c r="F151" s="167"/>
      <c r="G151" s="167">
        <f>SUMIF(AG152:AG168,"&lt;&gt;NOR",G152:G168)</f>
        <v>0</v>
      </c>
      <c r="H151" s="167"/>
      <c r="I151" s="167">
        <f>SUM(I152:I168)</f>
        <v>0</v>
      </c>
      <c r="J151" s="167"/>
      <c r="K151" s="167">
        <f>SUM(K152:K168)</f>
        <v>0</v>
      </c>
      <c r="L151" s="167"/>
      <c r="M151" s="167">
        <f>SUM(M152:M168)</f>
        <v>0</v>
      </c>
      <c r="N151" s="166"/>
      <c r="O151" s="166">
        <f>SUM(O152:O168)</f>
        <v>0.1</v>
      </c>
      <c r="P151" s="166"/>
      <c r="Q151" s="166">
        <f>SUM(Q152:Q168)</f>
        <v>0</v>
      </c>
      <c r="R151" s="167"/>
      <c r="S151" s="167"/>
      <c r="T151" s="168"/>
      <c r="U151" s="162"/>
      <c r="V151" s="162">
        <f>SUM(V152:V168)</f>
        <v>9.6300000000000008</v>
      </c>
      <c r="W151" s="162"/>
      <c r="X151" s="162"/>
      <c r="Y151" s="162"/>
      <c r="AG151" t="s">
        <v>131</v>
      </c>
    </row>
    <row r="152" spans="1:60" outlineLevel="1" x14ac:dyDescent="0.2">
      <c r="A152" s="170">
        <v>66</v>
      </c>
      <c r="B152" s="171" t="s">
        <v>345</v>
      </c>
      <c r="C152" s="186" t="s">
        <v>346</v>
      </c>
      <c r="D152" s="172" t="s">
        <v>143</v>
      </c>
      <c r="E152" s="173">
        <v>10</v>
      </c>
      <c r="F152" s="174"/>
      <c r="G152" s="175">
        <f>ROUND(E152*F152,2)</f>
        <v>0</v>
      </c>
      <c r="H152" s="174"/>
      <c r="I152" s="175">
        <f>ROUND(E152*H152,2)</f>
        <v>0</v>
      </c>
      <c r="J152" s="174"/>
      <c r="K152" s="175">
        <f>ROUND(E152*J152,2)</f>
        <v>0</v>
      </c>
      <c r="L152" s="175">
        <v>21</v>
      </c>
      <c r="M152" s="175">
        <f>G152*(1+L152/100)</f>
        <v>0</v>
      </c>
      <c r="N152" s="173">
        <v>0</v>
      </c>
      <c r="O152" s="173">
        <f>ROUND(E152*N152,2)</f>
        <v>0</v>
      </c>
      <c r="P152" s="173">
        <v>0</v>
      </c>
      <c r="Q152" s="173">
        <f>ROUND(E152*P152,2)</f>
        <v>0</v>
      </c>
      <c r="R152" s="175"/>
      <c r="S152" s="175" t="s">
        <v>135</v>
      </c>
      <c r="T152" s="176" t="s">
        <v>135</v>
      </c>
      <c r="U152" s="157">
        <v>0.47</v>
      </c>
      <c r="V152" s="157">
        <f>ROUND(E152*U152,2)</f>
        <v>4.7</v>
      </c>
      <c r="W152" s="157"/>
      <c r="X152" s="157" t="s">
        <v>136</v>
      </c>
      <c r="Y152" s="157" t="s">
        <v>137</v>
      </c>
      <c r="Z152" s="147"/>
      <c r="AA152" s="147"/>
      <c r="AB152" s="147"/>
      <c r="AC152" s="147"/>
      <c r="AD152" s="147"/>
      <c r="AE152" s="147"/>
      <c r="AF152" s="147"/>
      <c r="AG152" s="147" t="s">
        <v>138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2" x14ac:dyDescent="0.2">
      <c r="A153" s="154"/>
      <c r="B153" s="155"/>
      <c r="C153" s="187" t="s">
        <v>347</v>
      </c>
      <c r="D153" s="158"/>
      <c r="E153" s="159">
        <v>10</v>
      </c>
      <c r="F153" s="157"/>
      <c r="G153" s="157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140</v>
      </c>
      <c r="AH153" s="147">
        <v>0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1" x14ac:dyDescent="0.2">
      <c r="A154" s="177">
        <v>67</v>
      </c>
      <c r="B154" s="178" t="s">
        <v>348</v>
      </c>
      <c r="C154" s="188" t="s">
        <v>349</v>
      </c>
      <c r="D154" s="179" t="s">
        <v>154</v>
      </c>
      <c r="E154" s="180">
        <v>1</v>
      </c>
      <c r="F154" s="181"/>
      <c r="G154" s="182">
        <f>ROUND(E154*F154,2)</f>
        <v>0</v>
      </c>
      <c r="H154" s="181"/>
      <c r="I154" s="182">
        <f>ROUND(E154*H154,2)</f>
        <v>0</v>
      </c>
      <c r="J154" s="181"/>
      <c r="K154" s="182">
        <f>ROUND(E154*J154,2)</f>
        <v>0</v>
      </c>
      <c r="L154" s="182">
        <v>21</v>
      </c>
      <c r="M154" s="182">
        <f>G154*(1+L154/100)</f>
        <v>0</v>
      </c>
      <c r="N154" s="180">
        <v>0</v>
      </c>
      <c r="O154" s="180">
        <f>ROUND(E154*N154,2)</f>
        <v>0</v>
      </c>
      <c r="P154" s="180">
        <v>0</v>
      </c>
      <c r="Q154" s="180">
        <f>ROUND(E154*P154,2)</f>
        <v>0</v>
      </c>
      <c r="R154" s="182"/>
      <c r="S154" s="182" t="s">
        <v>135</v>
      </c>
      <c r="T154" s="183" t="s">
        <v>135</v>
      </c>
      <c r="U154" s="157">
        <v>4.5999999999999996</v>
      </c>
      <c r="V154" s="157">
        <f>ROUND(E154*U154,2)</f>
        <v>4.5999999999999996</v>
      </c>
      <c r="W154" s="157"/>
      <c r="X154" s="157" t="s">
        <v>136</v>
      </c>
      <c r="Y154" s="157" t="s">
        <v>137</v>
      </c>
      <c r="Z154" s="147"/>
      <c r="AA154" s="147"/>
      <c r="AB154" s="147"/>
      <c r="AC154" s="147"/>
      <c r="AD154" s="147"/>
      <c r="AE154" s="147"/>
      <c r="AF154" s="147"/>
      <c r="AG154" s="147" t="s">
        <v>138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1" x14ac:dyDescent="0.2">
      <c r="A155" s="177">
        <v>68</v>
      </c>
      <c r="B155" s="178" t="s">
        <v>350</v>
      </c>
      <c r="C155" s="188" t="s">
        <v>351</v>
      </c>
      <c r="D155" s="179" t="s">
        <v>154</v>
      </c>
      <c r="E155" s="180">
        <v>16</v>
      </c>
      <c r="F155" s="181"/>
      <c r="G155" s="182">
        <f>ROUND(E155*F155,2)</f>
        <v>0</v>
      </c>
      <c r="H155" s="181"/>
      <c r="I155" s="182">
        <f>ROUND(E155*H155,2)</f>
        <v>0</v>
      </c>
      <c r="J155" s="181"/>
      <c r="K155" s="182">
        <f>ROUND(E155*J155,2)</f>
        <v>0</v>
      </c>
      <c r="L155" s="182">
        <v>21</v>
      </c>
      <c r="M155" s="182">
        <f>G155*(1+L155/100)</f>
        <v>0</v>
      </c>
      <c r="N155" s="180">
        <v>2.0000000000000001E-4</v>
      </c>
      <c r="O155" s="180">
        <f>ROUND(E155*N155,2)</f>
        <v>0</v>
      </c>
      <c r="P155" s="180">
        <v>0</v>
      </c>
      <c r="Q155" s="180">
        <f>ROUND(E155*P155,2)</f>
        <v>0</v>
      </c>
      <c r="R155" s="182" t="s">
        <v>220</v>
      </c>
      <c r="S155" s="182" t="s">
        <v>135</v>
      </c>
      <c r="T155" s="183" t="s">
        <v>135</v>
      </c>
      <c r="U155" s="157">
        <v>0</v>
      </c>
      <c r="V155" s="157">
        <f>ROUND(E155*U155,2)</f>
        <v>0</v>
      </c>
      <c r="W155" s="157"/>
      <c r="X155" s="157" t="s">
        <v>221</v>
      </c>
      <c r="Y155" s="157" t="s">
        <v>137</v>
      </c>
      <c r="Z155" s="147"/>
      <c r="AA155" s="147"/>
      <c r="AB155" s="147"/>
      <c r="AC155" s="147"/>
      <c r="AD155" s="147"/>
      <c r="AE155" s="147"/>
      <c r="AF155" s="147"/>
      <c r="AG155" s="147" t="s">
        <v>222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ht="22.5" outlineLevel="1" x14ac:dyDescent="0.2">
      <c r="A156" s="170">
        <v>69</v>
      </c>
      <c r="B156" s="171" t="s">
        <v>352</v>
      </c>
      <c r="C156" s="186" t="s">
        <v>353</v>
      </c>
      <c r="D156" s="172" t="s">
        <v>154</v>
      </c>
      <c r="E156" s="173">
        <v>4.04</v>
      </c>
      <c r="F156" s="174"/>
      <c r="G156" s="175">
        <f>ROUND(E156*F156,2)</f>
        <v>0</v>
      </c>
      <c r="H156" s="174"/>
      <c r="I156" s="175">
        <f>ROUND(E156*H156,2)</f>
        <v>0</v>
      </c>
      <c r="J156" s="174"/>
      <c r="K156" s="175">
        <f>ROUND(E156*J156,2)</f>
        <v>0</v>
      </c>
      <c r="L156" s="175">
        <v>21</v>
      </c>
      <c r="M156" s="175">
        <f>G156*(1+L156/100)</f>
        <v>0</v>
      </c>
      <c r="N156" s="173">
        <v>1.15E-2</v>
      </c>
      <c r="O156" s="173">
        <f>ROUND(E156*N156,2)</f>
        <v>0.05</v>
      </c>
      <c r="P156" s="173">
        <v>0</v>
      </c>
      <c r="Q156" s="173">
        <f>ROUND(E156*P156,2)</f>
        <v>0</v>
      </c>
      <c r="R156" s="175" t="s">
        <v>220</v>
      </c>
      <c r="S156" s="175" t="s">
        <v>135</v>
      </c>
      <c r="T156" s="176" t="s">
        <v>135</v>
      </c>
      <c r="U156" s="157">
        <v>0</v>
      </c>
      <c r="V156" s="157">
        <f>ROUND(E156*U156,2)</f>
        <v>0</v>
      </c>
      <c r="W156" s="157"/>
      <c r="X156" s="157" t="s">
        <v>221</v>
      </c>
      <c r="Y156" s="157" t="s">
        <v>137</v>
      </c>
      <c r="Z156" s="147"/>
      <c r="AA156" s="147"/>
      <c r="AB156" s="147"/>
      <c r="AC156" s="147"/>
      <c r="AD156" s="147"/>
      <c r="AE156" s="147"/>
      <c r="AF156" s="147"/>
      <c r="AG156" s="147" t="s">
        <v>222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2" x14ac:dyDescent="0.2">
      <c r="A157" s="154"/>
      <c r="B157" s="155"/>
      <c r="C157" s="187" t="s">
        <v>354</v>
      </c>
      <c r="D157" s="158"/>
      <c r="E157" s="159">
        <v>4.04</v>
      </c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140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ht="22.5" outlineLevel="1" x14ac:dyDescent="0.2">
      <c r="A158" s="170">
        <v>70</v>
      </c>
      <c r="B158" s="171" t="s">
        <v>355</v>
      </c>
      <c r="C158" s="186" t="s">
        <v>356</v>
      </c>
      <c r="D158" s="172" t="s">
        <v>154</v>
      </c>
      <c r="E158" s="173">
        <v>1.01</v>
      </c>
      <c r="F158" s="174"/>
      <c r="G158" s="175">
        <f>ROUND(E158*F158,2)</f>
        <v>0</v>
      </c>
      <c r="H158" s="174"/>
      <c r="I158" s="175">
        <f>ROUND(E158*H158,2)</f>
        <v>0</v>
      </c>
      <c r="J158" s="174"/>
      <c r="K158" s="175">
        <f>ROUND(E158*J158,2)</f>
        <v>0</v>
      </c>
      <c r="L158" s="175">
        <v>21</v>
      </c>
      <c r="M158" s="175">
        <f>G158*(1+L158/100)</f>
        <v>0</v>
      </c>
      <c r="N158" s="173">
        <v>4.9000000000000002E-2</v>
      </c>
      <c r="O158" s="173">
        <f>ROUND(E158*N158,2)</f>
        <v>0.05</v>
      </c>
      <c r="P158" s="173">
        <v>0</v>
      </c>
      <c r="Q158" s="173">
        <f>ROUND(E158*P158,2)</f>
        <v>0</v>
      </c>
      <c r="R158" s="175"/>
      <c r="S158" s="175" t="s">
        <v>215</v>
      </c>
      <c r="T158" s="176" t="s">
        <v>216</v>
      </c>
      <c r="U158" s="157">
        <v>0</v>
      </c>
      <c r="V158" s="157">
        <f>ROUND(E158*U158,2)</f>
        <v>0</v>
      </c>
      <c r="W158" s="157"/>
      <c r="X158" s="157" t="s">
        <v>221</v>
      </c>
      <c r="Y158" s="157" t="s">
        <v>137</v>
      </c>
      <c r="Z158" s="147"/>
      <c r="AA158" s="147"/>
      <c r="AB158" s="147"/>
      <c r="AC158" s="147"/>
      <c r="AD158" s="147"/>
      <c r="AE158" s="147"/>
      <c r="AF158" s="147"/>
      <c r="AG158" s="147" t="s">
        <v>222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2" x14ac:dyDescent="0.2">
      <c r="A159" s="154"/>
      <c r="B159" s="155"/>
      <c r="C159" s="252" t="s">
        <v>357</v>
      </c>
      <c r="D159" s="253"/>
      <c r="E159" s="253"/>
      <c r="F159" s="253"/>
      <c r="G159" s="253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358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 x14ac:dyDescent="0.2">
      <c r="A160" s="154"/>
      <c r="B160" s="155"/>
      <c r="C160" s="250" t="s">
        <v>359</v>
      </c>
      <c r="D160" s="251"/>
      <c r="E160" s="251"/>
      <c r="F160" s="251"/>
      <c r="G160" s="251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57"/>
      <c r="Z160" s="147"/>
      <c r="AA160" s="147"/>
      <c r="AB160" s="147"/>
      <c r="AC160" s="147"/>
      <c r="AD160" s="147"/>
      <c r="AE160" s="147"/>
      <c r="AF160" s="147"/>
      <c r="AG160" s="147" t="s">
        <v>358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 x14ac:dyDescent="0.2">
      <c r="A161" s="154"/>
      <c r="B161" s="155"/>
      <c r="C161" s="250" t="s">
        <v>360</v>
      </c>
      <c r="D161" s="251"/>
      <c r="E161" s="251"/>
      <c r="F161" s="251"/>
      <c r="G161" s="251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358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">
      <c r="A162" s="154"/>
      <c r="B162" s="155"/>
      <c r="C162" s="250" t="s">
        <v>361</v>
      </c>
      <c r="D162" s="251"/>
      <c r="E162" s="251"/>
      <c r="F162" s="251"/>
      <c r="G162" s="251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358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250" t="s">
        <v>362</v>
      </c>
      <c r="D163" s="251"/>
      <c r="E163" s="251"/>
      <c r="F163" s="251"/>
      <c r="G163" s="251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358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3" x14ac:dyDescent="0.2">
      <c r="A164" s="154"/>
      <c r="B164" s="155"/>
      <c r="C164" s="250" t="s">
        <v>363</v>
      </c>
      <c r="D164" s="251"/>
      <c r="E164" s="251"/>
      <c r="F164" s="251"/>
      <c r="G164" s="251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358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1" x14ac:dyDescent="0.2">
      <c r="A165" s="170">
        <v>71</v>
      </c>
      <c r="B165" s="171" t="s">
        <v>364</v>
      </c>
      <c r="C165" s="186" t="s">
        <v>365</v>
      </c>
      <c r="D165" s="172" t="s">
        <v>231</v>
      </c>
      <c r="E165" s="173">
        <v>9.9150000000000002E-2</v>
      </c>
      <c r="F165" s="174"/>
      <c r="G165" s="175">
        <f>ROUND(E165*F165,2)</f>
        <v>0</v>
      </c>
      <c r="H165" s="174"/>
      <c r="I165" s="175">
        <f>ROUND(E165*H165,2)</f>
        <v>0</v>
      </c>
      <c r="J165" s="174"/>
      <c r="K165" s="175">
        <f>ROUND(E165*J165,2)</f>
        <v>0</v>
      </c>
      <c r="L165" s="175">
        <v>21</v>
      </c>
      <c r="M165" s="175">
        <f>G165*(1+L165/100)</f>
        <v>0</v>
      </c>
      <c r="N165" s="173">
        <v>0</v>
      </c>
      <c r="O165" s="173">
        <f>ROUND(E165*N165,2)</f>
        <v>0</v>
      </c>
      <c r="P165" s="173">
        <v>0</v>
      </c>
      <c r="Q165" s="173">
        <f>ROUND(E165*P165,2)</f>
        <v>0</v>
      </c>
      <c r="R165" s="175"/>
      <c r="S165" s="175" t="s">
        <v>135</v>
      </c>
      <c r="T165" s="176" t="s">
        <v>135</v>
      </c>
      <c r="U165" s="157">
        <v>3.327</v>
      </c>
      <c r="V165" s="157">
        <f>ROUND(E165*U165,2)</f>
        <v>0.33</v>
      </c>
      <c r="W165" s="157"/>
      <c r="X165" s="157" t="s">
        <v>331</v>
      </c>
      <c r="Y165" s="157" t="s">
        <v>137</v>
      </c>
      <c r="Z165" s="147"/>
      <c r="AA165" s="147"/>
      <c r="AB165" s="147"/>
      <c r="AC165" s="147"/>
      <c r="AD165" s="147"/>
      <c r="AE165" s="147"/>
      <c r="AF165" s="147"/>
      <c r="AG165" s="147" t="s">
        <v>332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2" x14ac:dyDescent="0.2">
      <c r="A166" s="154"/>
      <c r="B166" s="155"/>
      <c r="C166" s="187" t="s">
        <v>333</v>
      </c>
      <c r="D166" s="158"/>
      <c r="E166" s="159"/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140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3" x14ac:dyDescent="0.2">
      <c r="A167" s="154"/>
      <c r="B167" s="155"/>
      <c r="C167" s="187" t="s">
        <v>366</v>
      </c>
      <c r="D167" s="158"/>
      <c r="E167" s="159"/>
      <c r="F167" s="157"/>
      <c r="G167" s="157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140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3" x14ac:dyDescent="0.2">
      <c r="A168" s="154"/>
      <c r="B168" s="155"/>
      <c r="C168" s="187" t="s">
        <v>367</v>
      </c>
      <c r="D168" s="158"/>
      <c r="E168" s="159">
        <v>9.9150000000000002E-2</v>
      </c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140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x14ac:dyDescent="0.2">
      <c r="A169" s="163" t="s">
        <v>130</v>
      </c>
      <c r="B169" s="164" t="s">
        <v>93</v>
      </c>
      <c r="C169" s="185" t="s">
        <v>94</v>
      </c>
      <c r="D169" s="165"/>
      <c r="E169" s="166"/>
      <c r="F169" s="167"/>
      <c r="G169" s="167">
        <f>SUMIF(AG170:AG177,"&lt;&gt;NOR",G170:G177)</f>
        <v>0</v>
      </c>
      <c r="H169" s="167"/>
      <c r="I169" s="167">
        <f>SUM(I170:I177)</f>
        <v>0</v>
      </c>
      <c r="J169" s="167"/>
      <c r="K169" s="167">
        <f>SUM(K170:K177)</f>
        <v>0</v>
      </c>
      <c r="L169" s="167"/>
      <c r="M169" s="167">
        <f>SUM(M170:M177)</f>
        <v>0</v>
      </c>
      <c r="N169" s="166"/>
      <c r="O169" s="166">
        <f>SUM(O170:O177)</f>
        <v>0.03</v>
      </c>
      <c r="P169" s="166"/>
      <c r="Q169" s="166">
        <f>SUM(Q170:Q177)</f>
        <v>0.03</v>
      </c>
      <c r="R169" s="167"/>
      <c r="S169" s="167"/>
      <c r="T169" s="168"/>
      <c r="U169" s="162"/>
      <c r="V169" s="162">
        <f>SUM(V170:V177)</f>
        <v>4.79</v>
      </c>
      <c r="W169" s="162"/>
      <c r="X169" s="162"/>
      <c r="Y169" s="162"/>
      <c r="AG169" t="s">
        <v>131</v>
      </c>
    </row>
    <row r="170" spans="1:60" ht="22.5" outlineLevel="1" x14ac:dyDescent="0.2">
      <c r="A170" s="170">
        <v>72</v>
      </c>
      <c r="B170" s="171" t="s">
        <v>368</v>
      </c>
      <c r="C170" s="186" t="s">
        <v>369</v>
      </c>
      <c r="D170" s="172" t="s">
        <v>134</v>
      </c>
      <c r="E170" s="173">
        <v>7.2</v>
      </c>
      <c r="F170" s="174"/>
      <c r="G170" s="175">
        <f>ROUND(E170*F170,2)</f>
        <v>0</v>
      </c>
      <c r="H170" s="174"/>
      <c r="I170" s="175">
        <f>ROUND(E170*H170,2)</f>
        <v>0</v>
      </c>
      <c r="J170" s="174"/>
      <c r="K170" s="175">
        <f>ROUND(E170*J170,2)</f>
        <v>0</v>
      </c>
      <c r="L170" s="175">
        <v>21</v>
      </c>
      <c r="M170" s="175">
        <f>G170*(1+L170/100)</f>
        <v>0</v>
      </c>
      <c r="N170" s="173">
        <v>0</v>
      </c>
      <c r="O170" s="173">
        <f>ROUND(E170*N170,2)</f>
        <v>0</v>
      </c>
      <c r="P170" s="173">
        <v>3.5000000000000001E-3</v>
      </c>
      <c r="Q170" s="173">
        <f>ROUND(E170*P170,2)</f>
        <v>0.03</v>
      </c>
      <c r="R170" s="175"/>
      <c r="S170" s="175" t="s">
        <v>135</v>
      </c>
      <c r="T170" s="176" t="s">
        <v>135</v>
      </c>
      <c r="U170" s="157">
        <v>0.28100000000000003</v>
      </c>
      <c r="V170" s="157">
        <f>ROUND(E170*U170,2)</f>
        <v>2.02</v>
      </c>
      <c r="W170" s="157"/>
      <c r="X170" s="157" t="s">
        <v>136</v>
      </c>
      <c r="Y170" s="157" t="s">
        <v>137</v>
      </c>
      <c r="Z170" s="147"/>
      <c r="AA170" s="147"/>
      <c r="AB170" s="147"/>
      <c r="AC170" s="147"/>
      <c r="AD170" s="147"/>
      <c r="AE170" s="147"/>
      <c r="AF170" s="147"/>
      <c r="AG170" s="147" t="s">
        <v>138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2" x14ac:dyDescent="0.2">
      <c r="A171" s="154"/>
      <c r="B171" s="155"/>
      <c r="C171" s="187" t="s">
        <v>370</v>
      </c>
      <c r="D171" s="158"/>
      <c r="E171" s="159">
        <v>7.2</v>
      </c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140</v>
      </c>
      <c r="AH171" s="147">
        <v>0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ht="22.5" outlineLevel="1" x14ac:dyDescent="0.2">
      <c r="A172" s="170">
        <v>73</v>
      </c>
      <c r="B172" s="171" t="s">
        <v>371</v>
      </c>
      <c r="C172" s="186" t="s">
        <v>372</v>
      </c>
      <c r="D172" s="172" t="s">
        <v>134</v>
      </c>
      <c r="E172" s="173">
        <v>7.2</v>
      </c>
      <c r="F172" s="174"/>
      <c r="G172" s="175">
        <f>ROUND(E172*F172,2)</f>
        <v>0</v>
      </c>
      <c r="H172" s="174"/>
      <c r="I172" s="175">
        <f>ROUND(E172*H172,2)</f>
        <v>0</v>
      </c>
      <c r="J172" s="174"/>
      <c r="K172" s="175">
        <f>ROUND(E172*J172,2)</f>
        <v>0</v>
      </c>
      <c r="L172" s="175">
        <v>21</v>
      </c>
      <c r="M172" s="175">
        <f>G172*(1+L172/100)</f>
        <v>0</v>
      </c>
      <c r="N172" s="173">
        <v>3.5999999999999999E-3</v>
      </c>
      <c r="O172" s="173">
        <f>ROUND(E172*N172,2)</f>
        <v>0.03</v>
      </c>
      <c r="P172" s="173">
        <v>0</v>
      </c>
      <c r="Q172" s="173">
        <f>ROUND(E172*P172,2)</f>
        <v>0</v>
      </c>
      <c r="R172" s="175"/>
      <c r="S172" s="175" t="s">
        <v>135</v>
      </c>
      <c r="T172" s="176" t="s">
        <v>135</v>
      </c>
      <c r="U172" s="157">
        <v>0.38</v>
      </c>
      <c r="V172" s="157">
        <f>ROUND(E172*U172,2)</f>
        <v>2.74</v>
      </c>
      <c r="W172" s="157"/>
      <c r="X172" s="157" t="s">
        <v>136</v>
      </c>
      <c r="Y172" s="157" t="s">
        <v>137</v>
      </c>
      <c r="Z172" s="147"/>
      <c r="AA172" s="147"/>
      <c r="AB172" s="147"/>
      <c r="AC172" s="147"/>
      <c r="AD172" s="147"/>
      <c r="AE172" s="147"/>
      <c r="AF172" s="147"/>
      <c r="AG172" s="147" t="s">
        <v>138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2" x14ac:dyDescent="0.2">
      <c r="A173" s="154"/>
      <c r="B173" s="155"/>
      <c r="C173" s="187" t="s">
        <v>370</v>
      </c>
      <c r="D173" s="158"/>
      <c r="E173" s="159">
        <v>7.2</v>
      </c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140</v>
      </c>
      <c r="AH173" s="147">
        <v>0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ht="22.5" outlineLevel="1" x14ac:dyDescent="0.2">
      <c r="A174" s="170">
        <v>74</v>
      </c>
      <c r="B174" s="171" t="s">
        <v>373</v>
      </c>
      <c r="C174" s="186" t="s">
        <v>374</v>
      </c>
      <c r="D174" s="172" t="s">
        <v>231</v>
      </c>
      <c r="E174" s="173">
        <v>2.5919999999999999E-2</v>
      </c>
      <c r="F174" s="174"/>
      <c r="G174" s="175">
        <f>ROUND(E174*F174,2)</f>
        <v>0</v>
      </c>
      <c r="H174" s="174"/>
      <c r="I174" s="175">
        <f>ROUND(E174*H174,2)</f>
        <v>0</v>
      </c>
      <c r="J174" s="174"/>
      <c r="K174" s="175">
        <f>ROUND(E174*J174,2)</f>
        <v>0</v>
      </c>
      <c r="L174" s="175">
        <v>21</v>
      </c>
      <c r="M174" s="175">
        <f>G174*(1+L174/100)</f>
        <v>0</v>
      </c>
      <c r="N174" s="173">
        <v>0</v>
      </c>
      <c r="O174" s="173">
        <f>ROUND(E174*N174,2)</f>
        <v>0</v>
      </c>
      <c r="P174" s="173">
        <v>0</v>
      </c>
      <c r="Q174" s="173">
        <f>ROUND(E174*P174,2)</f>
        <v>0</v>
      </c>
      <c r="R174" s="175"/>
      <c r="S174" s="175" t="s">
        <v>135</v>
      </c>
      <c r="T174" s="176" t="s">
        <v>135</v>
      </c>
      <c r="U174" s="157">
        <v>1.091</v>
      </c>
      <c r="V174" s="157">
        <f>ROUND(E174*U174,2)</f>
        <v>0.03</v>
      </c>
      <c r="W174" s="157"/>
      <c r="X174" s="157" t="s">
        <v>331</v>
      </c>
      <c r="Y174" s="157" t="s">
        <v>137</v>
      </c>
      <c r="Z174" s="147"/>
      <c r="AA174" s="147"/>
      <c r="AB174" s="147"/>
      <c r="AC174" s="147"/>
      <c r="AD174" s="147"/>
      <c r="AE174" s="147"/>
      <c r="AF174" s="147"/>
      <c r="AG174" s="147" t="s">
        <v>332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2" x14ac:dyDescent="0.2">
      <c r="A175" s="154"/>
      <c r="B175" s="155"/>
      <c r="C175" s="187" t="s">
        <v>333</v>
      </c>
      <c r="D175" s="158"/>
      <c r="E175" s="159"/>
      <c r="F175" s="157"/>
      <c r="G175" s="157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7"/>
      <c r="AA175" s="147"/>
      <c r="AB175" s="147"/>
      <c r="AC175" s="147"/>
      <c r="AD175" s="147"/>
      <c r="AE175" s="147"/>
      <c r="AF175" s="147"/>
      <c r="AG175" s="147" t="s">
        <v>140</v>
      </c>
      <c r="AH175" s="147">
        <v>0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3" x14ac:dyDescent="0.2">
      <c r="A176" s="154"/>
      <c r="B176" s="155"/>
      <c r="C176" s="187" t="s">
        <v>375</v>
      </c>
      <c r="D176" s="158"/>
      <c r="E176" s="159"/>
      <c r="F176" s="157"/>
      <c r="G176" s="157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140</v>
      </c>
      <c r="AH176" s="147">
        <v>0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3" x14ac:dyDescent="0.2">
      <c r="A177" s="154"/>
      <c r="B177" s="155"/>
      <c r="C177" s="187" t="s">
        <v>376</v>
      </c>
      <c r="D177" s="158"/>
      <c r="E177" s="159">
        <v>2.5919999999999999E-2</v>
      </c>
      <c r="F177" s="157"/>
      <c r="G177" s="157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57"/>
      <c r="Z177" s="147"/>
      <c r="AA177" s="147"/>
      <c r="AB177" s="147"/>
      <c r="AC177" s="147"/>
      <c r="AD177" s="147"/>
      <c r="AE177" s="147"/>
      <c r="AF177" s="147"/>
      <c r="AG177" s="147" t="s">
        <v>140</v>
      </c>
      <c r="AH177" s="147">
        <v>0</v>
      </c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x14ac:dyDescent="0.2">
      <c r="A178" s="163" t="s">
        <v>130</v>
      </c>
      <c r="B178" s="164" t="s">
        <v>95</v>
      </c>
      <c r="C178" s="185" t="s">
        <v>96</v>
      </c>
      <c r="D178" s="165"/>
      <c r="E178" s="166"/>
      <c r="F178" s="167"/>
      <c r="G178" s="167">
        <f>SUMIF(AG179:AG181,"&lt;&gt;NOR",G179:G181)</f>
        <v>0</v>
      </c>
      <c r="H178" s="167"/>
      <c r="I178" s="167">
        <f>SUM(I179:I181)</f>
        <v>0</v>
      </c>
      <c r="J178" s="167"/>
      <c r="K178" s="167">
        <f>SUM(K179:K181)</f>
        <v>0</v>
      </c>
      <c r="L178" s="167"/>
      <c r="M178" s="167">
        <f>SUM(M179:M181)</f>
        <v>0</v>
      </c>
      <c r="N178" s="166"/>
      <c r="O178" s="166">
        <f>SUM(O179:O181)</f>
        <v>0.15</v>
      </c>
      <c r="P178" s="166"/>
      <c r="Q178" s="166">
        <f>SUM(Q179:Q181)</f>
        <v>0</v>
      </c>
      <c r="R178" s="167"/>
      <c r="S178" s="167"/>
      <c r="T178" s="168"/>
      <c r="U178" s="162"/>
      <c r="V178" s="162">
        <f>SUM(V179:V181)</f>
        <v>33.94</v>
      </c>
      <c r="W178" s="162"/>
      <c r="X178" s="162"/>
      <c r="Y178" s="162"/>
      <c r="AG178" t="s">
        <v>131</v>
      </c>
    </row>
    <row r="179" spans="1:60" outlineLevel="1" x14ac:dyDescent="0.2">
      <c r="A179" s="177">
        <v>75</v>
      </c>
      <c r="B179" s="178" t="s">
        <v>377</v>
      </c>
      <c r="C179" s="188" t="s">
        <v>378</v>
      </c>
      <c r="D179" s="179" t="s">
        <v>134</v>
      </c>
      <c r="E179" s="180">
        <v>240</v>
      </c>
      <c r="F179" s="181"/>
      <c r="G179" s="182">
        <f>ROUND(E179*F179,2)</f>
        <v>0</v>
      </c>
      <c r="H179" s="181"/>
      <c r="I179" s="182">
        <f>ROUND(E179*H179,2)</f>
        <v>0</v>
      </c>
      <c r="J179" s="181"/>
      <c r="K179" s="182">
        <f>ROUND(E179*J179,2)</f>
        <v>0</v>
      </c>
      <c r="L179" s="182">
        <v>21</v>
      </c>
      <c r="M179" s="182">
        <f>G179*(1+L179/100)</f>
        <v>0</v>
      </c>
      <c r="N179" s="180">
        <v>1.7000000000000001E-4</v>
      </c>
      <c r="O179" s="180">
        <f>ROUND(E179*N179,2)</f>
        <v>0.04</v>
      </c>
      <c r="P179" s="180">
        <v>0</v>
      </c>
      <c r="Q179" s="180">
        <f>ROUND(E179*P179,2)</f>
        <v>0</v>
      </c>
      <c r="R179" s="182"/>
      <c r="S179" s="182" t="s">
        <v>135</v>
      </c>
      <c r="T179" s="183" t="s">
        <v>135</v>
      </c>
      <c r="U179" s="157">
        <v>3.2480000000000002E-2</v>
      </c>
      <c r="V179" s="157">
        <f>ROUND(E179*U179,2)</f>
        <v>7.8</v>
      </c>
      <c r="W179" s="157"/>
      <c r="X179" s="157" t="s">
        <v>136</v>
      </c>
      <c r="Y179" s="157" t="s">
        <v>137</v>
      </c>
      <c r="Z179" s="147"/>
      <c r="AA179" s="147"/>
      <c r="AB179" s="147"/>
      <c r="AC179" s="147"/>
      <c r="AD179" s="147"/>
      <c r="AE179" s="147"/>
      <c r="AF179" s="147"/>
      <c r="AG179" s="147" t="s">
        <v>138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1" x14ac:dyDescent="0.2">
      <c r="A180" s="177">
        <v>76</v>
      </c>
      <c r="B180" s="178" t="s">
        <v>379</v>
      </c>
      <c r="C180" s="188" t="s">
        <v>380</v>
      </c>
      <c r="D180" s="179" t="s">
        <v>134</v>
      </c>
      <c r="E180" s="180">
        <v>240</v>
      </c>
      <c r="F180" s="181"/>
      <c r="G180" s="182">
        <f>ROUND(E180*F180,2)</f>
        <v>0</v>
      </c>
      <c r="H180" s="181"/>
      <c r="I180" s="182">
        <f>ROUND(E180*H180,2)</f>
        <v>0</v>
      </c>
      <c r="J180" s="181"/>
      <c r="K180" s="182">
        <f>ROUND(E180*J180,2)</f>
        <v>0</v>
      </c>
      <c r="L180" s="182">
        <v>21</v>
      </c>
      <c r="M180" s="182">
        <f>G180*(1+L180/100)</f>
        <v>0</v>
      </c>
      <c r="N180" s="180">
        <v>4.6000000000000001E-4</v>
      </c>
      <c r="O180" s="180">
        <f>ROUND(E180*N180,2)</f>
        <v>0.11</v>
      </c>
      <c r="P180" s="180">
        <v>0</v>
      </c>
      <c r="Q180" s="180">
        <f>ROUND(E180*P180,2)</f>
        <v>0</v>
      </c>
      <c r="R180" s="182"/>
      <c r="S180" s="182" t="s">
        <v>135</v>
      </c>
      <c r="T180" s="183" t="s">
        <v>135</v>
      </c>
      <c r="U180" s="157">
        <v>0.10191</v>
      </c>
      <c r="V180" s="157">
        <f>ROUND(E180*U180,2)</f>
        <v>24.46</v>
      </c>
      <c r="W180" s="157"/>
      <c r="X180" s="157" t="s">
        <v>136</v>
      </c>
      <c r="Y180" s="157" t="s">
        <v>137</v>
      </c>
      <c r="Z180" s="147"/>
      <c r="AA180" s="147"/>
      <c r="AB180" s="147"/>
      <c r="AC180" s="147"/>
      <c r="AD180" s="147"/>
      <c r="AE180" s="147"/>
      <c r="AF180" s="147"/>
      <c r="AG180" s="147" t="s">
        <v>138</v>
      </c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1" x14ac:dyDescent="0.2">
      <c r="A181" s="177">
        <v>77</v>
      </c>
      <c r="B181" s="178" t="s">
        <v>381</v>
      </c>
      <c r="C181" s="188" t="s">
        <v>382</v>
      </c>
      <c r="D181" s="179" t="s">
        <v>134</v>
      </c>
      <c r="E181" s="180">
        <v>240</v>
      </c>
      <c r="F181" s="181"/>
      <c r="G181" s="182">
        <f>ROUND(E181*F181,2)</f>
        <v>0</v>
      </c>
      <c r="H181" s="181"/>
      <c r="I181" s="182">
        <f>ROUND(E181*H181,2)</f>
        <v>0</v>
      </c>
      <c r="J181" s="181"/>
      <c r="K181" s="182">
        <f>ROUND(E181*J181,2)</f>
        <v>0</v>
      </c>
      <c r="L181" s="182">
        <v>21</v>
      </c>
      <c r="M181" s="182">
        <f>G181*(1+L181/100)</f>
        <v>0</v>
      </c>
      <c r="N181" s="180">
        <v>0</v>
      </c>
      <c r="O181" s="180">
        <f>ROUND(E181*N181,2)</f>
        <v>0</v>
      </c>
      <c r="P181" s="180">
        <v>0</v>
      </c>
      <c r="Q181" s="180">
        <f>ROUND(E181*P181,2)</f>
        <v>0</v>
      </c>
      <c r="R181" s="182"/>
      <c r="S181" s="182" t="s">
        <v>135</v>
      </c>
      <c r="T181" s="183" t="s">
        <v>135</v>
      </c>
      <c r="U181" s="157">
        <v>7.0000000000000001E-3</v>
      </c>
      <c r="V181" s="157">
        <f>ROUND(E181*U181,2)</f>
        <v>1.68</v>
      </c>
      <c r="W181" s="157"/>
      <c r="X181" s="157" t="s">
        <v>136</v>
      </c>
      <c r="Y181" s="157" t="s">
        <v>137</v>
      </c>
      <c r="Z181" s="147"/>
      <c r="AA181" s="147"/>
      <c r="AB181" s="147"/>
      <c r="AC181" s="147"/>
      <c r="AD181" s="147"/>
      <c r="AE181" s="147"/>
      <c r="AF181" s="147"/>
      <c r="AG181" s="147" t="s">
        <v>138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x14ac:dyDescent="0.2">
      <c r="A182" s="163" t="s">
        <v>130</v>
      </c>
      <c r="B182" s="164" t="s">
        <v>97</v>
      </c>
      <c r="C182" s="185" t="s">
        <v>98</v>
      </c>
      <c r="D182" s="165"/>
      <c r="E182" s="166"/>
      <c r="F182" s="167"/>
      <c r="G182" s="167">
        <f>SUMIF(AG183:AG183,"&lt;&gt;NOR",G183:G183)</f>
        <v>0</v>
      </c>
      <c r="H182" s="167"/>
      <c r="I182" s="167">
        <f>SUM(I183:I183)</f>
        <v>0</v>
      </c>
      <c r="J182" s="167"/>
      <c r="K182" s="167">
        <f>SUM(K183:K183)</f>
        <v>0</v>
      </c>
      <c r="L182" s="167"/>
      <c r="M182" s="167">
        <f>SUM(M183:M183)</f>
        <v>0</v>
      </c>
      <c r="N182" s="166"/>
      <c r="O182" s="166">
        <f>SUM(O183:O183)</f>
        <v>0</v>
      </c>
      <c r="P182" s="166"/>
      <c r="Q182" s="166">
        <f>SUM(Q183:Q183)</f>
        <v>0</v>
      </c>
      <c r="R182" s="167"/>
      <c r="S182" s="167"/>
      <c r="T182" s="168"/>
      <c r="U182" s="162"/>
      <c r="V182" s="162">
        <f>SUM(V183:V183)</f>
        <v>0</v>
      </c>
      <c r="W182" s="162"/>
      <c r="X182" s="162"/>
      <c r="Y182" s="162"/>
      <c r="AG182" t="s">
        <v>131</v>
      </c>
    </row>
    <row r="183" spans="1:60" outlineLevel="1" x14ac:dyDescent="0.2">
      <c r="A183" s="177">
        <v>78</v>
      </c>
      <c r="B183" s="178" t="s">
        <v>383</v>
      </c>
      <c r="C183" s="188" t="s">
        <v>384</v>
      </c>
      <c r="D183" s="179" t="s">
        <v>385</v>
      </c>
      <c r="E183" s="180">
        <v>1</v>
      </c>
      <c r="F183" s="181">
        <f>Rekapitulace!C24</f>
        <v>0</v>
      </c>
      <c r="G183" s="182">
        <f>ROUND(E183*F183,2)</f>
        <v>0</v>
      </c>
      <c r="H183" s="181"/>
      <c r="I183" s="182">
        <f>ROUND(E183*H183,2)</f>
        <v>0</v>
      </c>
      <c r="J183" s="181"/>
      <c r="K183" s="182">
        <f>ROUND(E183*J183,2)</f>
        <v>0</v>
      </c>
      <c r="L183" s="182">
        <v>21</v>
      </c>
      <c r="M183" s="182">
        <f>G183*(1+L183/100)</f>
        <v>0</v>
      </c>
      <c r="N183" s="180">
        <v>0</v>
      </c>
      <c r="O183" s="180">
        <f>ROUND(E183*N183,2)</f>
        <v>0</v>
      </c>
      <c r="P183" s="180">
        <v>0</v>
      </c>
      <c r="Q183" s="180">
        <f>ROUND(E183*P183,2)</f>
        <v>0</v>
      </c>
      <c r="R183" s="182"/>
      <c r="S183" s="182" t="s">
        <v>215</v>
      </c>
      <c r="T183" s="183" t="s">
        <v>216</v>
      </c>
      <c r="U183" s="157">
        <v>0</v>
      </c>
      <c r="V183" s="157">
        <f>ROUND(E183*U183,2)</f>
        <v>0</v>
      </c>
      <c r="W183" s="157"/>
      <c r="X183" s="157" t="s">
        <v>136</v>
      </c>
      <c r="Y183" s="157" t="s">
        <v>137</v>
      </c>
      <c r="Z183" s="147"/>
      <c r="AA183" s="147"/>
      <c r="AB183" s="147"/>
      <c r="AC183" s="147"/>
      <c r="AD183" s="147"/>
      <c r="AE183" s="147"/>
      <c r="AF183" s="147"/>
      <c r="AG183" s="147" t="s">
        <v>138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x14ac:dyDescent="0.2">
      <c r="A184" s="163" t="s">
        <v>130</v>
      </c>
      <c r="B184" s="164" t="s">
        <v>99</v>
      </c>
      <c r="C184" s="185" t="s">
        <v>100</v>
      </c>
      <c r="D184" s="165"/>
      <c r="E184" s="166"/>
      <c r="F184" s="167"/>
      <c r="G184" s="167">
        <f>SUMIF(AG185:AG204,"&lt;&gt;NOR",G185:G204)</f>
        <v>0</v>
      </c>
      <c r="H184" s="167"/>
      <c r="I184" s="167">
        <f>SUM(I185:I204)</f>
        <v>0</v>
      </c>
      <c r="J184" s="167"/>
      <c r="K184" s="167">
        <f>SUM(K185:K204)</f>
        <v>0</v>
      </c>
      <c r="L184" s="167"/>
      <c r="M184" s="167">
        <f>SUM(M185:M204)</f>
        <v>0</v>
      </c>
      <c r="N184" s="166"/>
      <c r="O184" s="166">
        <f>SUM(O185:O204)</f>
        <v>0</v>
      </c>
      <c r="P184" s="166"/>
      <c r="Q184" s="166">
        <f>SUM(Q185:Q204)</f>
        <v>0</v>
      </c>
      <c r="R184" s="167"/>
      <c r="S184" s="167"/>
      <c r="T184" s="168"/>
      <c r="U184" s="162"/>
      <c r="V184" s="162">
        <f>SUM(V185:V204)</f>
        <v>6.26</v>
      </c>
      <c r="W184" s="162"/>
      <c r="X184" s="162"/>
      <c r="Y184" s="162"/>
      <c r="AG184" t="s">
        <v>131</v>
      </c>
    </row>
    <row r="185" spans="1:60" outlineLevel="1" x14ac:dyDescent="0.2">
      <c r="A185" s="170">
        <v>79</v>
      </c>
      <c r="B185" s="171" t="s">
        <v>386</v>
      </c>
      <c r="C185" s="186" t="s">
        <v>387</v>
      </c>
      <c r="D185" s="172" t="s">
        <v>231</v>
      </c>
      <c r="E185" s="173">
        <v>3.3452000000000002</v>
      </c>
      <c r="F185" s="174"/>
      <c r="G185" s="175">
        <f>ROUND(E185*F185,2)</f>
        <v>0</v>
      </c>
      <c r="H185" s="174"/>
      <c r="I185" s="175">
        <f>ROUND(E185*H185,2)</f>
        <v>0</v>
      </c>
      <c r="J185" s="174"/>
      <c r="K185" s="175">
        <f>ROUND(E185*J185,2)</f>
        <v>0</v>
      </c>
      <c r="L185" s="175">
        <v>21</v>
      </c>
      <c r="M185" s="175">
        <f>G185*(1+L185/100)</f>
        <v>0</v>
      </c>
      <c r="N185" s="173">
        <v>0</v>
      </c>
      <c r="O185" s="173">
        <f>ROUND(E185*N185,2)</f>
        <v>0</v>
      </c>
      <c r="P185" s="173">
        <v>0</v>
      </c>
      <c r="Q185" s="173">
        <f>ROUND(E185*P185,2)</f>
        <v>0</v>
      </c>
      <c r="R185" s="175"/>
      <c r="S185" s="175" t="s">
        <v>135</v>
      </c>
      <c r="T185" s="176" t="s">
        <v>135</v>
      </c>
      <c r="U185" s="157">
        <v>0.49</v>
      </c>
      <c r="V185" s="157">
        <f>ROUND(E185*U185,2)</f>
        <v>1.64</v>
      </c>
      <c r="W185" s="157"/>
      <c r="X185" s="157" t="s">
        <v>388</v>
      </c>
      <c r="Y185" s="157" t="s">
        <v>137</v>
      </c>
      <c r="Z185" s="147"/>
      <c r="AA185" s="147"/>
      <c r="AB185" s="147"/>
      <c r="AC185" s="147"/>
      <c r="AD185" s="147"/>
      <c r="AE185" s="147"/>
      <c r="AF185" s="147"/>
      <c r="AG185" s="147" t="s">
        <v>389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ht="22.5" outlineLevel="2" x14ac:dyDescent="0.2">
      <c r="A186" s="154"/>
      <c r="B186" s="155"/>
      <c r="C186" s="187" t="s">
        <v>390</v>
      </c>
      <c r="D186" s="158"/>
      <c r="E186" s="159"/>
      <c r="F186" s="157"/>
      <c r="G186" s="157"/>
      <c r="H186" s="157"/>
      <c r="I186" s="157"/>
      <c r="J186" s="157"/>
      <c r="K186" s="157"/>
      <c r="L186" s="157"/>
      <c r="M186" s="157"/>
      <c r="N186" s="156"/>
      <c r="O186" s="156"/>
      <c r="P186" s="156"/>
      <c r="Q186" s="156"/>
      <c r="R186" s="157"/>
      <c r="S186" s="157"/>
      <c r="T186" s="157"/>
      <c r="U186" s="157"/>
      <c r="V186" s="157"/>
      <c r="W186" s="157"/>
      <c r="X186" s="157"/>
      <c r="Y186" s="157"/>
      <c r="Z186" s="147"/>
      <c r="AA186" s="147"/>
      <c r="AB186" s="147"/>
      <c r="AC186" s="147"/>
      <c r="AD186" s="147"/>
      <c r="AE186" s="147"/>
      <c r="AF186" s="147"/>
      <c r="AG186" s="147" t="s">
        <v>140</v>
      </c>
      <c r="AH186" s="147">
        <v>0</v>
      </c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3" x14ac:dyDescent="0.2">
      <c r="A187" s="154"/>
      <c r="B187" s="155"/>
      <c r="C187" s="187" t="s">
        <v>391</v>
      </c>
      <c r="D187" s="158"/>
      <c r="E187" s="159"/>
      <c r="F187" s="157"/>
      <c r="G187" s="157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140</v>
      </c>
      <c r="AH187" s="147">
        <v>0</v>
      </c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3" x14ac:dyDescent="0.2">
      <c r="A188" s="154"/>
      <c r="B188" s="155"/>
      <c r="C188" s="187" t="s">
        <v>392</v>
      </c>
      <c r="D188" s="158"/>
      <c r="E188" s="159">
        <v>3.3452000000000002</v>
      </c>
      <c r="F188" s="157"/>
      <c r="G188" s="157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140</v>
      </c>
      <c r="AH188" s="147">
        <v>0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1" x14ac:dyDescent="0.2">
      <c r="A189" s="170">
        <v>80</v>
      </c>
      <c r="B189" s="171" t="s">
        <v>393</v>
      </c>
      <c r="C189" s="186" t="s">
        <v>394</v>
      </c>
      <c r="D189" s="172" t="s">
        <v>231</v>
      </c>
      <c r="E189" s="173">
        <v>46.832799999999999</v>
      </c>
      <c r="F189" s="174"/>
      <c r="G189" s="175">
        <f>ROUND(E189*F189,2)</f>
        <v>0</v>
      </c>
      <c r="H189" s="174"/>
      <c r="I189" s="175">
        <f>ROUND(E189*H189,2)</f>
        <v>0</v>
      </c>
      <c r="J189" s="174"/>
      <c r="K189" s="175">
        <f>ROUND(E189*J189,2)</f>
        <v>0</v>
      </c>
      <c r="L189" s="175">
        <v>21</v>
      </c>
      <c r="M189" s="175">
        <f>G189*(1+L189/100)</f>
        <v>0</v>
      </c>
      <c r="N189" s="173">
        <v>0</v>
      </c>
      <c r="O189" s="173">
        <f>ROUND(E189*N189,2)</f>
        <v>0</v>
      </c>
      <c r="P189" s="173">
        <v>0</v>
      </c>
      <c r="Q189" s="173">
        <f>ROUND(E189*P189,2)</f>
        <v>0</v>
      </c>
      <c r="R189" s="175"/>
      <c r="S189" s="175" t="s">
        <v>135</v>
      </c>
      <c r="T189" s="176" t="s">
        <v>135</v>
      </c>
      <c r="U189" s="157">
        <v>0</v>
      </c>
      <c r="V189" s="157">
        <f>ROUND(E189*U189,2)</f>
        <v>0</v>
      </c>
      <c r="W189" s="157"/>
      <c r="X189" s="157" t="s">
        <v>388</v>
      </c>
      <c r="Y189" s="157" t="s">
        <v>137</v>
      </c>
      <c r="Z189" s="147"/>
      <c r="AA189" s="147"/>
      <c r="AB189" s="147"/>
      <c r="AC189" s="147"/>
      <c r="AD189" s="147"/>
      <c r="AE189" s="147"/>
      <c r="AF189" s="147"/>
      <c r="AG189" s="147" t="s">
        <v>389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ht="22.5" outlineLevel="2" x14ac:dyDescent="0.2">
      <c r="A190" s="154"/>
      <c r="B190" s="155"/>
      <c r="C190" s="187" t="s">
        <v>390</v>
      </c>
      <c r="D190" s="158"/>
      <c r="E190" s="159"/>
      <c r="F190" s="157"/>
      <c r="G190" s="157"/>
      <c r="H190" s="157"/>
      <c r="I190" s="157"/>
      <c r="J190" s="157"/>
      <c r="K190" s="157"/>
      <c r="L190" s="157"/>
      <c r="M190" s="157"/>
      <c r="N190" s="156"/>
      <c r="O190" s="156"/>
      <c r="P190" s="156"/>
      <c r="Q190" s="156"/>
      <c r="R190" s="157"/>
      <c r="S190" s="157"/>
      <c r="T190" s="157"/>
      <c r="U190" s="157"/>
      <c r="V190" s="157"/>
      <c r="W190" s="157"/>
      <c r="X190" s="157"/>
      <c r="Y190" s="157"/>
      <c r="Z190" s="147"/>
      <c r="AA190" s="147"/>
      <c r="AB190" s="147"/>
      <c r="AC190" s="147"/>
      <c r="AD190" s="147"/>
      <c r="AE190" s="147"/>
      <c r="AF190" s="147"/>
      <c r="AG190" s="147" t="s">
        <v>140</v>
      </c>
      <c r="AH190" s="147">
        <v>0</v>
      </c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3" x14ac:dyDescent="0.2">
      <c r="A191" s="154"/>
      <c r="B191" s="155"/>
      <c r="C191" s="187" t="s">
        <v>391</v>
      </c>
      <c r="D191" s="158"/>
      <c r="E191" s="159"/>
      <c r="F191" s="157"/>
      <c r="G191" s="157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57"/>
      <c r="Z191" s="147"/>
      <c r="AA191" s="147"/>
      <c r="AB191" s="147"/>
      <c r="AC191" s="147"/>
      <c r="AD191" s="147"/>
      <c r="AE191" s="147"/>
      <c r="AF191" s="147"/>
      <c r="AG191" s="147" t="s">
        <v>140</v>
      </c>
      <c r="AH191" s="147">
        <v>0</v>
      </c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3" x14ac:dyDescent="0.2">
      <c r="A192" s="154"/>
      <c r="B192" s="155"/>
      <c r="C192" s="187" t="s">
        <v>395</v>
      </c>
      <c r="D192" s="158"/>
      <c r="E192" s="159">
        <v>46.832799999999999</v>
      </c>
      <c r="F192" s="157"/>
      <c r="G192" s="157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140</v>
      </c>
      <c r="AH192" s="147">
        <v>0</v>
      </c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1" x14ac:dyDescent="0.2">
      <c r="A193" s="170">
        <v>81</v>
      </c>
      <c r="B193" s="171" t="s">
        <v>396</v>
      </c>
      <c r="C193" s="186" t="s">
        <v>397</v>
      </c>
      <c r="D193" s="172" t="s">
        <v>231</v>
      </c>
      <c r="E193" s="173">
        <v>3.3452000000000002</v>
      </c>
      <c r="F193" s="174"/>
      <c r="G193" s="175">
        <f>ROUND(E193*F193,2)</f>
        <v>0</v>
      </c>
      <c r="H193" s="174"/>
      <c r="I193" s="175">
        <f>ROUND(E193*H193,2)</f>
        <v>0</v>
      </c>
      <c r="J193" s="174"/>
      <c r="K193" s="175">
        <f>ROUND(E193*J193,2)</f>
        <v>0</v>
      </c>
      <c r="L193" s="175">
        <v>21</v>
      </c>
      <c r="M193" s="175">
        <f>G193*(1+L193/100)</f>
        <v>0</v>
      </c>
      <c r="N193" s="173">
        <v>0</v>
      </c>
      <c r="O193" s="173">
        <f>ROUND(E193*N193,2)</f>
        <v>0</v>
      </c>
      <c r="P193" s="173">
        <v>0</v>
      </c>
      <c r="Q193" s="173">
        <f>ROUND(E193*P193,2)</f>
        <v>0</v>
      </c>
      <c r="R193" s="175"/>
      <c r="S193" s="175" t="s">
        <v>135</v>
      </c>
      <c r="T193" s="176" t="s">
        <v>135</v>
      </c>
      <c r="U193" s="157">
        <v>0.94199999999999995</v>
      </c>
      <c r="V193" s="157">
        <f>ROUND(E193*U193,2)</f>
        <v>3.15</v>
      </c>
      <c r="W193" s="157"/>
      <c r="X193" s="157" t="s">
        <v>388</v>
      </c>
      <c r="Y193" s="157" t="s">
        <v>137</v>
      </c>
      <c r="Z193" s="147"/>
      <c r="AA193" s="147"/>
      <c r="AB193" s="147"/>
      <c r="AC193" s="147"/>
      <c r="AD193" s="147"/>
      <c r="AE193" s="147"/>
      <c r="AF193" s="147"/>
      <c r="AG193" s="147" t="s">
        <v>389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ht="22.5" outlineLevel="2" x14ac:dyDescent="0.2">
      <c r="A194" s="154"/>
      <c r="B194" s="155"/>
      <c r="C194" s="187" t="s">
        <v>390</v>
      </c>
      <c r="D194" s="158"/>
      <c r="E194" s="159"/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140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3" x14ac:dyDescent="0.2">
      <c r="A195" s="154"/>
      <c r="B195" s="155"/>
      <c r="C195" s="187" t="s">
        <v>391</v>
      </c>
      <c r="D195" s="158"/>
      <c r="E195" s="159"/>
      <c r="F195" s="157"/>
      <c r="G195" s="157"/>
      <c r="H195" s="157"/>
      <c r="I195" s="157"/>
      <c r="J195" s="157"/>
      <c r="K195" s="157"/>
      <c r="L195" s="157"/>
      <c r="M195" s="157"/>
      <c r="N195" s="156"/>
      <c r="O195" s="156"/>
      <c r="P195" s="156"/>
      <c r="Q195" s="156"/>
      <c r="R195" s="157"/>
      <c r="S195" s="157"/>
      <c r="T195" s="157"/>
      <c r="U195" s="157"/>
      <c r="V195" s="157"/>
      <c r="W195" s="157"/>
      <c r="X195" s="157"/>
      <c r="Y195" s="157"/>
      <c r="Z195" s="147"/>
      <c r="AA195" s="147"/>
      <c r="AB195" s="147"/>
      <c r="AC195" s="147"/>
      <c r="AD195" s="147"/>
      <c r="AE195" s="147"/>
      <c r="AF195" s="147"/>
      <c r="AG195" s="147" t="s">
        <v>140</v>
      </c>
      <c r="AH195" s="147">
        <v>0</v>
      </c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3" x14ac:dyDescent="0.2">
      <c r="A196" s="154"/>
      <c r="B196" s="155"/>
      <c r="C196" s="187" t="s">
        <v>392</v>
      </c>
      <c r="D196" s="158"/>
      <c r="E196" s="159">
        <v>3.3452000000000002</v>
      </c>
      <c r="F196" s="157"/>
      <c r="G196" s="157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57"/>
      <c r="Z196" s="147"/>
      <c r="AA196" s="147"/>
      <c r="AB196" s="147"/>
      <c r="AC196" s="147"/>
      <c r="AD196" s="147"/>
      <c r="AE196" s="147"/>
      <c r="AF196" s="147"/>
      <c r="AG196" s="147" t="s">
        <v>140</v>
      </c>
      <c r="AH196" s="147">
        <v>0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1" x14ac:dyDescent="0.2">
      <c r="A197" s="170">
        <v>82</v>
      </c>
      <c r="B197" s="171" t="s">
        <v>398</v>
      </c>
      <c r="C197" s="186" t="s">
        <v>399</v>
      </c>
      <c r="D197" s="172" t="s">
        <v>231</v>
      </c>
      <c r="E197" s="173">
        <v>13.380800000000001</v>
      </c>
      <c r="F197" s="174"/>
      <c r="G197" s="175">
        <f>ROUND(E197*F197,2)</f>
        <v>0</v>
      </c>
      <c r="H197" s="174"/>
      <c r="I197" s="175">
        <f>ROUND(E197*H197,2)</f>
        <v>0</v>
      </c>
      <c r="J197" s="174"/>
      <c r="K197" s="175">
        <f>ROUND(E197*J197,2)</f>
        <v>0</v>
      </c>
      <c r="L197" s="175">
        <v>21</v>
      </c>
      <c r="M197" s="175">
        <f>G197*(1+L197/100)</f>
        <v>0</v>
      </c>
      <c r="N197" s="173">
        <v>0</v>
      </c>
      <c r="O197" s="173">
        <f>ROUND(E197*N197,2)</f>
        <v>0</v>
      </c>
      <c r="P197" s="173">
        <v>0</v>
      </c>
      <c r="Q197" s="173">
        <f>ROUND(E197*P197,2)</f>
        <v>0</v>
      </c>
      <c r="R197" s="175"/>
      <c r="S197" s="175" t="s">
        <v>135</v>
      </c>
      <c r="T197" s="176" t="s">
        <v>135</v>
      </c>
      <c r="U197" s="157">
        <v>0.11</v>
      </c>
      <c r="V197" s="157">
        <f>ROUND(E197*U197,2)</f>
        <v>1.47</v>
      </c>
      <c r="W197" s="157"/>
      <c r="X197" s="157" t="s">
        <v>388</v>
      </c>
      <c r="Y197" s="157" t="s">
        <v>137</v>
      </c>
      <c r="Z197" s="147"/>
      <c r="AA197" s="147"/>
      <c r="AB197" s="147"/>
      <c r="AC197" s="147"/>
      <c r="AD197" s="147"/>
      <c r="AE197" s="147"/>
      <c r="AF197" s="147"/>
      <c r="AG197" s="147" t="s">
        <v>389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ht="22.5" outlineLevel="2" x14ac:dyDescent="0.2">
      <c r="A198" s="154"/>
      <c r="B198" s="155"/>
      <c r="C198" s="187" t="s">
        <v>390</v>
      </c>
      <c r="D198" s="158"/>
      <c r="E198" s="159"/>
      <c r="F198" s="157"/>
      <c r="G198" s="157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57"/>
      <c r="Z198" s="147"/>
      <c r="AA198" s="147"/>
      <c r="AB198" s="147"/>
      <c r="AC198" s="147"/>
      <c r="AD198" s="147"/>
      <c r="AE198" s="147"/>
      <c r="AF198" s="147"/>
      <c r="AG198" s="147" t="s">
        <v>140</v>
      </c>
      <c r="AH198" s="147">
        <v>0</v>
      </c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3" x14ac:dyDescent="0.2">
      <c r="A199" s="154"/>
      <c r="B199" s="155"/>
      <c r="C199" s="187" t="s">
        <v>391</v>
      </c>
      <c r="D199" s="158"/>
      <c r="E199" s="159"/>
      <c r="F199" s="157"/>
      <c r="G199" s="157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140</v>
      </c>
      <c r="AH199" s="147">
        <v>0</v>
      </c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3" x14ac:dyDescent="0.2">
      <c r="A200" s="154"/>
      <c r="B200" s="155"/>
      <c r="C200" s="187" t="s">
        <v>400</v>
      </c>
      <c r="D200" s="158"/>
      <c r="E200" s="159">
        <v>13.380800000000001</v>
      </c>
      <c r="F200" s="157"/>
      <c r="G200" s="157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57"/>
      <c r="Z200" s="147"/>
      <c r="AA200" s="147"/>
      <c r="AB200" s="147"/>
      <c r="AC200" s="147"/>
      <c r="AD200" s="147"/>
      <c r="AE200" s="147"/>
      <c r="AF200" s="147"/>
      <c r="AG200" s="147" t="s">
        <v>140</v>
      </c>
      <c r="AH200" s="147">
        <v>0</v>
      </c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ht="22.5" outlineLevel="1" x14ac:dyDescent="0.2">
      <c r="A201" s="170">
        <v>83</v>
      </c>
      <c r="B201" s="171" t="s">
        <v>401</v>
      </c>
      <c r="C201" s="186" t="s">
        <v>402</v>
      </c>
      <c r="D201" s="172" t="s">
        <v>231</v>
      </c>
      <c r="E201" s="173">
        <v>3.3452000000000002</v>
      </c>
      <c r="F201" s="174"/>
      <c r="G201" s="175">
        <f>ROUND(E201*F201,2)</f>
        <v>0</v>
      </c>
      <c r="H201" s="174"/>
      <c r="I201" s="175">
        <f>ROUND(E201*H201,2)</f>
        <v>0</v>
      </c>
      <c r="J201" s="174"/>
      <c r="K201" s="175">
        <f>ROUND(E201*J201,2)</f>
        <v>0</v>
      </c>
      <c r="L201" s="175">
        <v>21</v>
      </c>
      <c r="M201" s="175">
        <f>G201*(1+L201/100)</f>
        <v>0</v>
      </c>
      <c r="N201" s="173">
        <v>0</v>
      </c>
      <c r="O201" s="173">
        <f>ROUND(E201*N201,2)</f>
        <v>0</v>
      </c>
      <c r="P201" s="173">
        <v>0</v>
      </c>
      <c r="Q201" s="173">
        <f>ROUND(E201*P201,2)</f>
        <v>0</v>
      </c>
      <c r="R201" s="175"/>
      <c r="S201" s="175" t="s">
        <v>135</v>
      </c>
      <c r="T201" s="176" t="s">
        <v>135</v>
      </c>
      <c r="U201" s="157">
        <v>0</v>
      </c>
      <c r="V201" s="157">
        <f>ROUND(E201*U201,2)</f>
        <v>0</v>
      </c>
      <c r="W201" s="157"/>
      <c r="X201" s="157" t="s">
        <v>388</v>
      </c>
      <c r="Y201" s="157" t="s">
        <v>137</v>
      </c>
      <c r="Z201" s="147"/>
      <c r="AA201" s="147"/>
      <c r="AB201" s="147"/>
      <c r="AC201" s="147"/>
      <c r="AD201" s="147"/>
      <c r="AE201" s="147"/>
      <c r="AF201" s="147"/>
      <c r="AG201" s="147" t="s">
        <v>389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ht="22.5" outlineLevel="2" x14ac:dyDescent="0.2">
      <c r="A202" s="154"/>
      <c r="B202" s="155"/>
      <c r="C202" s="187" t="s">
        <v>390</v>
      </c>
      <c r="D202" s="158"/>
      <c r="E202" s="159"/>
      <c r="F202" s="157"/>
      <c r="G202" s="157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7"/>
      <c r="AA202" s="147"/>
      <c r="AB202" s="147"/>
      <c r="AC202" s="147"/>
      <c r="AD202" s="147"/>
      <c r="AE202" s="147"/>
      <c r="AF202" s="147"/>
      <c r="AG202" s="147" t="s">
        <v>140</v>
      </c>
      <c r="AH202" s="147">
        <v>0</v>
      </c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3" x14ac:dyDescent="0.2">
      <c r="A203" s="154"/>
      <c r="B203" s="155"/>
      <c r="C203" s="187" t="s">
        <v>391</v>
      </c>
      <c r="D203" s="158"/>
      <c r="E203" s="159"/>
      <c r="F203" s="157"/>
      <c r="G203" s="157"/>
      <c r="H203" s="157"/>
      <c r="I203" s="157"/>
      <c r="J203" s="157"/>
      <c r="K203" s="157"/>
      <c r="L203" s="157"/>
      <c r="M203" s="157"/>
      <c r="N203" s="156"/>
      <c r="O203" s="156"/>
      <c r="P203" s="156"/>
      <c r="Q203" s="156"/>
      <c r="R203" s="157"/>
      <c r="S203" s="157"/>
      <c r="T203" s="157"/>
      <c r="U203" s="157"/>
      <c r="V203" s="157"/>
      <c r="W203" s="157"/>
      <c r="X203" s="157"/>
      <c r="Y203" s="157"/>
      <c r="Z203" s="147"/>
      <c r="AA203" s="147"/>
      <c r="AB203" s="147"/>
      <c r="AC203" s="147"/>
      <c r="AD203" s="147"/>
      <c r="AE203" s="147"/>
      <c r="AF203" s="147"/>
      <c r="AG203" s="147" t="s">
        <v>140</v>
      </c>
      <c r="AH203" s="147">
        <v>0</v>
      </c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3" x14ac:dyDescent="0.2">
      <c r="A204" s="154"/>
      <c r="B204" s="155"/>
      <c r="C204" s="187" t="s">
        <v>392</v>
      </c>
      <c r="D204" s="158"/>
      <c r="E204" s="159">
        <v>3.3452000000000002</v>
      </c>
      <c r="F204" s="157"/>
      <c r="G204" s="157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57"/>
      <c r="Z204" s="147"/>
      <c r="AA204" s="147"/>
      <c r="AB204" s="147"/>
      <c r="AC204" s="147"/>
      <c r="AD204" s="147"/>
      <c r="AE204" s="147"/>
      <c r="AF204" s="147"/>
      <c r="AG204" s="147" t="s">
        <v>140</v>
      </c>
      <c r="AH204" s="147">
        <v>0</v>
      </c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x14ac:dyDescent="0.2">
      <c r="A205" s="163" t="s">
        <v>130</v>
      </c>
      <c r="B205" s="164" t="s">
        <v>102</v>
      </c>
      <c r="C205" s="185" t="s">
        <v>29</v>
      </c>
      <c r="D205" s="165"/>
      <c r="E205" s="166"/>
      <c r="F205" s="167"/>
      <c r="G205" s="167">
        <f>SUMIF(AG206:AG217,"&lt;&gt;NOR",G206:G217)</f>
        <v>0</v>
      </c>
      <c r="H205" s="167"/>
      <c r="I205" s="167">
        <f>SUM(I206:I217)</f>
        <v>0</v>
      </c>
      <c r="J205" s="167"/>
      <c r="K205" s="167">
        <f>SUM(K206:K217)</f>
        <v>0</v>
      </c>
      <c r="L205" s="167"/>
      <c r="M205" s="167">
        <f>SUM(M206:M217)</f>
        <v>0</v>
      </c>
      <c r="N205" s="166"/>
      <c r="O205" s="166">
        <f>SUM(O206:O217)</f>
        <v>0</v>
      </c>
      <c r="P205" s="166"/>
      <c r="Q205" s="166">
        <f>SUM(Q206:Q217)</f>
        <v>0</v>
      </c>
      <c r="R205" s="167"/>
      <c r="S205" s="167"/>
      <c r="T205" s="168"/>
      <c r="U205" s="162"/>
      <c r="V205" s="162">
        <f>SUM(V206:V217)</f>
        <v>0</v>
      </c>
      <c r="W205" s="162"/>
      <c r="X205" s="162"/>
      <c r="Y205" s="162"/>
      <c r="AG205" t="s">
        <v>131</v>
      </c>
    </row>
    <row r="206" spans="1:60" ht="22.5" outlineLevel="1" x14ac:dyDescent="0.2">
      <c r="A206" s="170">
        <v>84</v>
      </c>
      <c r="B206" s="171" t="s">
        <v>403</v>
      </c>
      <c r="C206" s="186" t="s">
        <v>404</v>
      </c>
      <c r="D206" s="172" t="s">
        <v>385</v>
      </c>
      <c r="E206" s="173">
        <v>1</v>
      </c>
      <c r="F206" s="174"/>
      <c r="G206" s="175">
        <f>ROUND(E206*F206,2)</f>
        <v>0</v>
      </c>
      <c r="H206" s="174"/>
      <c r="I206" s="175">
        <f>ROUND(E206*H206,2)</f>
        <v>0</v>
      </c>
      <c r="J206" s="174"/>
      <c r="K206" s="175">
        <f>ROUND(E206*J206,2)</f>
        <v>0</v>
      </c>
      <c r="L206" s="175">
        <v>21</v>
      </c>
      <c r="M206" s="175">
        <f>G206*(1+L206/100)</f>
        <v>0</v>
      </c>
      <c r="N206" s="173">
        <v>0</v>
      </c>
      <c r="O206" s="173">
        <f>ROUND(E206*N206,2)</f>
        <v>0</v>
      </c>
      <c r="P206" s="173">
        <v>0</v>
      </c>
      <c r="Q206" s="173">
        <f>ROUND(E206*P206,2)</f>
        <v>0</v>
      </c>
      <c r="R206" s="175"/>
      <c r="S206" s="175" t="s">
        <v>215</v>
      </c>
      <c r="T206" s="176" t="s">
        <v>216</v>
      </c>
      <c r="U206" s="157">
        <v>0</v>
      </c>
      <c r="V206" s="157">
        <f>ROUND(E206*U206,2)</f>
        <v>0</v>
      </c>
      <c r="W206" s="157"/>
      <c r="X206" s="157" t="s">
        <v>136</v>
      </c>
      <c r="Y206" s="157" t="s">
        <v>137</v>
      </c>
      <c r="Z206" s="147"/>
      <c r="AA206" s="147"/>
      <c r="AB206" s="147"/>
      <c r="AC206" s="147"/>
      <c r="AD206" s="147"/>
      <c r="AE206" s="147"/>
      <c r="AF206" s="147"/>
      <c r="AG206" s="147" t="s">
        <v>138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ht="22.5" outlineLevel="2" x14ac:dyDescent="0.2">
      <c r="A207" s="154"/>
      <c r="B207" s="155"/>
      <c r="C207" s="252" t="s">
        <v>405</v>
      </c>
      <c r="D207" s="253"/>
      <c r="E207" s="253"/>
      <c r="F207" s="253"/>
      <c r="G207" s="253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57"/>
      <c r="Z207" s="147"/>
      <c r="AA207" s="147"/>
      <c r="AB207" s="147"/>
      <c r="AC207" s="147"/>
      <c r="AD207" s="147"/>
      <c r="AE207" s="147"/>
      <c r="AF207" s="147"/>
      <c r="AG207" s="147" t="s">
        <v>358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84" t="str">
        <f>C207</f>
        <v>Uvedení všech povrchů dotčených stavbou do původního stavu (komunikace, chodníky zeleň), včetně opravy, údržby a průběžného čištění, kropení komunikací užívaných v průběhu stavby</v>
      </c>
      <c r="BB207" s="147"/>
      <c r="BC207" s="147"/>
      <c r="BD207" s="147"/>
      <c r="BE207" s="147"/>
      <c r="BF207" s="147"/>
      <c r="BG207" s="147"/>
      <c r="BH207" s="147"/>
    </row>
    <row r="208" spans="1:60" ht="22.5" outlineLevel="1" x14ac:dyDescent="0.2">
      <c r="A208" s="177">
        <v>85</v>
      </c>
      <c r="B208" s="178" t="s">
        <v>406</v>
      </c>
      <c r="C208" s="188" t="s">
        <v>407</v>
      </c>
      <c r="D208" s="179" t="s">
        <v>385</v>
      </c>
      <c r="E208" s="180">
        <v>1</v>
      </c>
      <c r="F208" s="181"/>
      <c r="G208" s="182">
        <f>ROUND(E208*F208,2)</f>
        <v>0</v>
      </c>
      <c r="H208" s="181"/>
      <c r="I208" s="182">
        <f>ROUND(E208*H208,2)</f>
        <v>0</v>
      </c>
      <c r="J208" s="181"/>
      <c r="K208" s="182">
        <f>ROUND(E208*J208,2)</f>
        <v>0</v>
      </c>
      <c r="L208" s="182">
        <v>21</v>
      </c>
      <c r="M208" s="182">
        <f>G208*(1+L208/100)</f>
        <v>0</v>
      </c>
      <c r="N208" s="180">
        <v>0</v>
      </c>
      <c r="O208" s="180">
        <f>ROUND(E208*N208,2)</f>
        <v>0</v>
      </c>
      <c r="P208" s="180">
        <v>0</v>
      </c>
      <c r="Q208" s="180">
        <f>ROUND(E208*P208,2)</f>
        <v>0</v>
      </c>
      <c r="R208" s="182"/>
      <c r="S208" s="182" t="s">
        <v>215</v>
      </c>
      <c r="T208" s="183" t="s">
        <v>216</v>
      </c>
      <c r="U208" s="157">
        <v>0</v>
      </c>
      <c r="V208" s="157">
        <f>ROUND(E208*U208,2)</f>
        <v>0</v>
      </c>
      <c r="W208" s="157"/>
      <c r="X208" s="157" t="s">
        <v>136</v>
      </c>
      <c r="Y208" s="157" t="s">
        <v>137</v>
      </c>
      <c r="Z208" s="147"/>
      <c r="AA208" s="147"/>
      <c r="AB208" s="147"/>
      <c r="AC208" s="147"/>
      <c r="AD208" s="147"/>
      <c r="AE208" s="147"/>
      <c r="AF208" s="147"/>
      <c r="AG208" s="147" t="s">
        <v>138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1" x14ac:dyDescent="0.2">
      <c r="A209" s="177">
        <v>86</v>
      </c>
      <c r="B209" s="178" t="s">
        <v>408</v>
      </c>
      <c r="C209" s="188" t="s">
        <v>409</v>
      </c>
      <c r="D209" s="179" t="s">
        <v>410</v>
      </c>
      <c r="E209" s="180">
        <v>1</v>
      </c>
      <c r="F209" s="181"/>
      <c r="G209" s="182">
        <f>ROUND(E209*F209,2)</f>
        <v>0</v>
      </c>
      <c r="H209" s="181"/>
      <c r="I209" s="182">
        <f>ROUND(E209*H209,2)</f>
        <v>0</v>
      </c>
      <c r="J209" s="181"/>
      <c r="K209" s="182">
        <f>ROUND(E209*J209,2)</f>
        <v>0</v>
      </c>
      <c r="L209" s="182">
        <v>21</v>
      </c>
      <c r="M209" s="182">
        <f>G209*(1+L209/100)</f>
        <v>0</v>
      </c>
      <c r="N209" s="180">
        <v>0</v>
      </c>
      <c r="O209" s="180">
        <f>ROUND(E209*N209,2)</f>
        <v>0</v>
      </c>
      <c r="P209" s="180">
        <v>0</v>
      </c>
      <c r="Q209" s="180">
        <f>ROUND(E209*P209,2)</f>
        <v>0</v>
      </c>
      <c r="R209" s="182"/>
      <c r="S209" s="182" t="s">
        <v>135</v>
      </c>
      <c r="T209" s="183" t="s">
        <v>216</v>
      </c>
      <c r="U209" s="157">
        <v>0</v>
      </c>
      <c r="V209" s="157">
        <f>ROUND(E209*U209,2)</f>
        <v>0</v>
      </c>
      <c r="W209" s="157"/>
      <c r="X209" s="157" t="s">
        <v>411</v>
      </c>
      <c r="Y209" s="157" t="s">
        <v>137</v>
      </c>
      <c r="Z209" s="147"/>
      <c r="AA209" s="147"/>
      <c r="AB209" s="147"/>
      <c r="AC209" s="147"/>
      <c r="AD209" s="147"/>
      <c r="AE209" s="147"/>
      <c r="AF209" s="147"/>
      <c r="AG209" s="147" t="s">
        <v>412</v>
      </c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1" x14ac:dyDescent="0.2">
      <c r="A210" s="177">
        <v>87</v>
      </c>
      <c r="B210" s="178" t="s">
        <v>413</v>
      </c>
      <c r="C210" s="188" t="s">
        <v>414</v>
      </c>
      <c r="D210" s="179" t="s">
        <v>410</v>
      </c>
      <c r="E210" s="180">
        <v>1</v>
      </c>
      <c r="F210" s="181"/>
      <c r="G210" s="182">
        <f>ROUND(E210*F210,2)</f>
        <v>0</v>
      </c>
      <c r="H210" s="181"/>
      <c r="I210" s="182">
        <f>ROUND(E210*H210,2)</f>
        <v>0</v>
      </c>
      <c r="J210" s="181"/>
      <c r="K210" s="182">
        <f>ROUND(E210*J210,2)</f>
        <v>0</v>
      </c>
      <c r="L210" s="182">
        <v>21</v>
      </c>
      <c r="M210" s="182">
        <f>G210*(1+L210/100)</f>
        <v>0</v>
      </c>
      <c r="N210" s="180">
        <v>0</v>
      </c>
      <c r="O210" s="180">
        <f>ROUND(E210*N210,2)</f>
        <v>0</v>
      </c>
      <c r="P210" s="180">
        <v>0</v>
      </c>
      <c r="Q210" s="180">
        <f>ROUND(E210*P210,2)</f>
        <v>0</v>
      </c>
      <c r="R210" s="182"/>
      <c r="S210" s="182" t="s">
        <v>135</v>
      </c>
      <c r="T210" s="183" t="s">
        <v>216</v>
      </c>
      <c r="U210" s="157">
        <v>0</v>
      </c>
      <c r="V210" s="157">
        <f>ROUND(E210*U210,2)</f>
        <v>0</v>
      </c>
      <c r="W210" s="157"/>
      <c r="X210" s="157" t="s">
        <v>411</v>
      </c>
      <c r="Y210" s="157" t="s">
        <v>137</v>
      </c>
      <c r="Z210" s="147"/>
      <c r="AA210" s="147"/>
      <c r="AB210" s="147"/>
      <c r="AC210" s="147"/>
      <c r="AD210" s="147"/>
      <c r="AE210" s="147"/>
      <c r="AF210" s="147"/>
      <c r="AG210" s="147" t="s">
        <v>412</v>
      </c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1" x14ac:dyDescent="0.2">
      <c r="A211" s="170">
        <v>88</v>
      </c>
      <c r="B211" s="171" t="s">
        <v>415</v>
      </c>
      <c r="C211" s="186" t="s">
        <v>416</v>
      </c>
      <c r="D211" s="172" t="s">
        <v>410</v>
      </c>
      <c r="E211" s="173">
        <v>1</v>
      </c>
      <c r="F211" s="174"/>
      <c r="G211" s="175">
        <f>ROUND(E211*F211,2)</f>
        <v>0</v>
      </c>
      <c r="H211" s="174"/>
      <c r="I211" s="175">
        <f>ROUND(E211*H211,2)</f>
        <v>0</v>
      </c>
      <c r="J211" s="174"/>
      <c r="K211" s="175">
        <f>ROUND(E211*J211,2)</f>
        <v>0</v>
      </c>
      <c r="L211" s="175">
        <v>21</v>
      </c>
      <c r="M211" s="175">
        <f>G211*(1+L211/100)</f>
        <v>0</v>
      </c>
      <c r="N211" s="173">
        <v>0</v>
      </c>
      <c r="O211" s="173">
        <f>ROUND(E211*N211,2)</f>
        <v>0</v>
      </c>
      <c r="P211" s="173">
        <v>0</v>
      </c>
      <c r="Q211" s="173">
        <f>ROUND(E211*P211,2)</f>
        <v>0</v>
      </c>
      <c r="R211" s="175"/>
      <c r="S211" s="175" t="s">
        <v>135</v>
      </c>
      <c r="T211" s="176" t="s">
        <v>216</v>
      </c>
      <c r="U211" s="157">
        <v>0</v>
      </c>
      <c r="V211" s="157">
        <f>ROUND(E211*U211,2)</f>
        <v>0</v>
      </c>
      <c r="W211" s="157"/>
      <c r="X211" s="157" t="s">
        <v>411</v>
      </c>
      <c r="Y211" s="157" t="s">
        <v>137</v>
      </c>
      <c r="Z211" s="147"/>
      <c r="AA211" s="147"/>
      <c r="AB211" s="147"/>
      <c r="AC211" s="147"/>
      <c r="AD211" s="147"/>
      <c r="AE211" s="147"/>
      <c r="AF211" s="147"/>
      <c r="AG211" s="147" t="s">
        <v>412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2" x14ac:dyDescent="0.2">
      <c r="A212" s="154"/>
      <c r="B212" s="155"/>
      <c r="C212" s="252" t="s">
        <v>417</v>
      </c>
      <c r="D212" s="253"/>
      <c r="E212" s="253"/>
      <c r="F212" s="253"/>
      <c r="G212" s="253"/>
      <c r="H212" s="157"/>
      <c r="I212" s="157"/>
      <c r="J212" s="157"/>
      <c r="K212" s="157"/>
      <c r="L212" s="157"/>
      <c r="M212" s="157"/>
      <c r="N212" s="156"/>
      <c r="O212" s="156"/>
      <c r="P212" s="156"/>
      <c r="Q212" s="156"/>
      <c r="R212" s="157"/>
      <c r="S212" s="157"/>
      <c r="T212" s="157"/>
      <c r="U212" s="157"/>
      <c r="V212" s="157"/>
      <c r="W212" s="157"/>
      <c r="X212" s="157"/>
      <c r="Y212" s="157"/>
      <c r="Z212" s="147"/>
      <c r="AA212" s="147"/>
      <c r="AB212" s="147"/>
      <c r="AC212" s="147"/>
      <c r="AD212" s="147"/>
      <c r="AE212" s="147"/>
      <c r="AF212" s="147"/>
      <c r="AG212" s="147" t="s">
        <v>358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1" x14ac:dyDescent="0.2">
      <c r="A213" s="177">
        <v>89</v>
      </c>
      <c r="B213" s="178" t="s">
        <v>418</v>
      </c>
      <c r="C213" s="188" t="s">
        <v>419</v>
      </c>
      <c r="D213" s="179" t="s">
        <v>410</v>
      </c>
      <c r="E213" s="180">
        <v>1</v>
      </c>
      <c r="F213" s="181"/>
      <c r="G213" s="182">
        <f>ROUND(E213*F213,2)</f>
        <v>0</v>
      </c>
      <c r="H213" s="181"/>
      <c r="I213" s="182">
        <f>ROUND(E213*H213,2)</f>
        <v>0</v>
      </c>
      <c r="J213" s="181"/>
      <c r="K213" s="182">
        <f>ROUND(E213*J213,2)</f>
        <v>0</v>
      </c>
      <c r="L213" s="182">
        <v>21</v>
      </c>
      <c r="M213" s="182">
        <f>G213*(1+L213/100)</f>
        <v>0</v>
      </c>
      <c r="N213" s="180">
        <v>0</v>
      </c>
      <c r="O213" s="180">
        <f>ROUND(E213*N213,2)</f>
        <v>0</v>
      </c>
      <c r="P213" s="180">
        <v>0</v>
      </c>
      <c r="Q213" s="180">
        <f>ROUND(E213*P213,2)</f>
        <v>0</v>
      </c>
      <c r="R213" s="182"/>
      <c r="S213" s="182" t="s">
        <v>135</v>
      </c>
      <c r="T213" s="183" t="s">
        <v>216</v>
      </c>
      <c r="U213" s="157">
        <v>0</v>
      </c>
      <c r="V213" s="157">
        <f>ROUND(E213*U213,2)</f>
        <v>0</v>
      </c>
      <c r="W213" s="157"/>
      <c r="X213" s="157" t="s">
        <v>411</v>
      </c>
      <c r="Y213" s="157" t="s">
        <v>137</v>
      </c>
      <c r="Z213" s="147"/>
      <c r="AA213" s="147"/>
      <c r="AB213" s="147"/>
      <c r="AC213" s="147"/>
      <c r="AD213" s="147"/>
      <c r="AE213" s="147"/>
      <c r="AF213" s="147"/>
      <c r="AG213" s="147" t="s">
        <v>412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1" x14ac:dyDescent="0.2">
      <c r="A214" s="177">
        <v>90</v>
      </c>
      <c r="B214" s="178" t="s">
        <v>420</v>
      </c>
      <c r="C214" s="188" t="s">
        <v>421</v>
      </c>
      <c r="D214" s="179" t="s">
        <v>410</v>
      </c>
      <c r="E214" s="180">
        <v>1</v>
      </c>
      <c r="F214" s="181"/>
      <c r="G214" s="182">
        <f>ROUND(E214*F214,2)</f>
        <v>0</v>
      </c>
      <c r="H214" s="181"/>
      <c r="I214" s="182">
        <f>ROUND(E214*H214,2)</f>
        <v>0</v>
      </c>
      <c r="J214" s="181"/>
      <c r="K214" s="182">
        <f>ROUND(E214*J214,2)</f>
        <v>0</v>
      </c>
      <c r="L214" s="182">
        <v>21</v>
      </c>
      <c r="M214" s="182">
        <f>G214*(1+L214/100)</f>
        <v>0</v>
      </c>
      <c r="N214" s="180">
        <v>0</v>
      </c>
      <c r="O214" s="180">
        <f>ROUND(E214*N214,2)</f>
        <v>0</v>
      </c>
      <c r="P214" s="180">
        <v>0</v>
      </c>
      <c r="Q214" s="180">
        <f>ROUND(E214*P214,2)</f>
        <v>0</v>
      </c>
      <c r="R214" s="182"/>
      <c r="S214" s="182" t="s">
        <v>135</v>
      </c>
      <c r="T214" s="183" t="s">
        <v>216</v>
      </c>
      <c r="U214" s="157">
        <v>0</v>
      </c>
      <c r="V214" s="157">
        <f>ROUND(E214*U214,2)</f>
        <v>0</v>
      </c>
      <c r="W214" s="157"/>
      <c r="X214" s="157" t="s">
        <v>411</v>
      </c>
      <c r="Y214" s="157" t="s">
        <v>137</v>
      </c>
      <c r="Z214" s="147"/>
      <c r="AA214" s="147"/>
      <c r="AB214" s="147"/>
      <c r="AC214" s="147"/>
      <c r="AD214" s="147"/>
      <c r="AE214" s="147"/>
      <c r="AF214" s="147"/>
      <c r="AG214" s="147" t="s">
        <v>412</v>
      </c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1" x14ac:dyDescent="0.2">
      <c r="A215" s="177">
        <v>91</v>
      </c>
      <c r="B215" s="178" t="s">
        <v>422</v>
      </c>
      <c r="C215" s="188" t="s">
        <v>423</v>
      </c>
      <c r="D215" s="179" t="s">
        <v>410</v>
      </c>
      <c r="E215" s="180">
        <v>1</v>
      </c>
      <c r="F215" s="181"/>
      <c r="G215" s="182">
        <f>ROUND(E215*F215,2)</f>
        <v>0</v>
      </c>
      <c r="H215" s="181"/>
      <c r="I215" s="182">
        <f>ROUND(E215*H215,2)</f>
        <v>0</v>
      </c>
      <c r="J215" s="181"/>
      <c r="K215" s="182">
        <f>ROUND(E215*J215,2)</f>
        <v>0</v>
      </c>
      <c r="L215" s="182">
        <v>21</v>
      </c>
      <c r="M215" s="182">
        <f>G215*(1+L215/100)</f>
        <v>0</v>
      </c>
      <c r="N215" s="180">
        <v>0</v>
      </c>
      <c r="O215" s="180">
        <f>ROUND(E215*N215,2)</f>
        <v>0</v>
      </c>
      <c r="P215" s="180">
        <v>0</v>
      </c>
      <c r="Q215" s="180">
        <f>ROUND(E215*P215,2)</f>
        <v>0</v>
      </c>
      <c r="R215" s="182"/>
      <c r="S215" s="182" t="s">
        <v>135</v>
      </c>
      <c r="T215" s="183" t="s">
        <v>216</v>
      </c>
      <c r="U215" s="157">
        <v>0</v>
      </c>
      <c r="V215" s="157">
        <f>ROUND(E215*U215,2)</f>
        <v>0</v>
      </c>
      <c r="W215" s="157"/>
      <c r="X215" s="157" t="s">
        <v>411</v>
      </c>
      <c r="Y215" s="157" t="s">
        <v>137</v>
      </c>
      <c r="Z215" s="147"/>
      <c r="AA215" s="147"/>
      <c r="AB215" s="147"/>
      <c r="AC215" s="147"/>
      <c r="AD215" s="147"/>
      <c r="AE215" s="147"/>
      <c r="AF215" s="147"/>
      <c r="AG215" s="147" t="s">
        <v>412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1" x14ac:dyDescent="0.2">
      <c r="A216" s="170">
        <v>92</v>
      </c>
      <c r="B216" s="171" t="s">
        <v>424</v>
      </c>
      <c r="C216" s="186" t="s">
        <v>425</v>
      </c>
      <c r="D216" s="172" t="s">
        <v>410</v>
      </c>
      <c r="E216" s="173">
        <v>1</v>
      </c>
      <c r="F216" s="174"/>
      <c r="G216" s="175">
        <f>ROUND(E216*F216,2)</f>
        <v>0</v>
      </c>
      <c r="H216" s="174"/>
      <c r="I216" s="175">
        <f>ROUND(E216*H216,2)</f>
        <v>0</v>
      </c>
      <c r="J216" s="174"/>
      <c r="K216" s="175">
        <f>ROUND(E216*J216,2)</f>
        <v>0</v>
      </c>
      <c r="L216" s="175">
        <v>21</v>
      </c>
      <c r="M216" s="175">
        <f>G216*(1+L216/100)</f>
        <v>0</v>
      </c>
      <c r="N216" s="173">
        <v>0</v>
      </c>
      <c r="O216" s="173">
        <f>ROUND(E216*N216,2)</f>
        <v>0</v>
      </c>
      <c r="P216" s="173">
        <v>0</v>
      </c>
      <c r="Q216" s="173">
        <f>ROUND(E216*P216,2)</f>
        <v>0</v>
      </c>
      <c r="R216" s="175"/>
      <c r="S216" s="175" t="s">
        <v>215</v>
      </c>
      <c r="T216" s="176" t="s">
        <v>216</v>
      </c>
      <c r="U216" s="157">
        <v>0</v>
      </c>
      <c r="V216" s="157">
        <f>ROUND(E216*U216,2)</f>
        <v>0</v>
      </c>
      <c r="W216" s="157"/>
      <c r="X216" s="157" t="s">
        <v>411</v>
      </c>
      <c r="Y216" s="157" t="s">
        <v>137</v>
      </c>
      <c r="Z216" s="147"/>
      <c r="AA216" s="147"/>
      <c r="AB216" s="147"/>
      <c r="AC216" s="147"/>
      <c r="AD216" s="147"/>
      <c r="AE216" s="147"/>
      <c r="AF216" s="147"/>
      <c r="AG216" s="147" t="s">
        <v>412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ht="33.75" outlineLevel="2" x14ac:dyDescent="0.2">
      <c r="A217" s="154"/>
      <c r="B217" s="155"/>
      <c r="C217" s="252" t="s">
        <v>426</v>
      </c>
      <c r="D217" s="253"/>
      <c r="E217" s="253"/>
      <c r="F217" s="253"/>
      <c r="G217" s="253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7"/>
      <c r="AA217" s="147"/>
      <c r="AB217" s="147"/>
      <c r="AC217" s="147"/>
      <c r="AD217" s="147"/>
      <c r="AE217" s="147"/>
      <c r="AF217" s="147"/>
      <c r="AG217" s="147" t="s">
        <v>358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84" t="str">
        <f>C217</f>
        <v>Dodavatel zajistí zpracování fotodokumentace průběhu prací na stavbě, kterou následně předá investorovi. Fotodokumentace bude dokladovat postup prací po jednotlivých dnech a fakturovaných položkách a nasazení stavebních mechanismů i provádění zkoušek. Snímky budou předány na CD.</v>
      </c>
      <c r="BB217" s="147"/>
      <c r="BC217" s="147"/>
      <c r="BD217" s="147"/>
      <c r="BE217" s="147"/>
      <c r="BF217" s="147"/>
      <c r="BG217" s="147"/>
      <c r="BH217" s="147"/>
    </row>
    <row r="218" spans="1:60" x14ac:dyDescent="0.2">
      <c r="A218" s="3"/>
      <c r="B218" s="4"/>
      <c r="C218" s="190"/>
      <c r="D218" s="6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AE218">
        <v>12</v>
      </c>
      <c r="AF218">
        <v>21</v>
      </c>
      <c r="AG218" t="s">
        <v>116</v>
      </c>
    </row>
    <row r="219" spans="1:60" x14ac:dyDescent="0.2">
      <c r="A219" s="150"/>
      <c r="B219" s="151" t="s">
        <v>31</v>
      </c>
      <c r="C219" s="191"/>
      <c r="D219" s="152"/>
      <c r="E219" s="153"/>
      <c r="F219" s="153"/>
      <c r="G219" s="169">
        <f>G8+G39+G70+G79+G97+G102+G113+G117+G124+G129+G137+G142+G151+G169+G178+G182+G184+G205</f>
        <v>0</v>
      </c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AE219">
        <f>SUMIF(L7:L217,AE218,G7:G217)</f>
        <v>0</v>
      </c>
      <c r="AF219">
        <f>SUMIF(L7:L217,AF218,G7:G217)</f>
        <v>0</v>
      </c>
      <c r="AG219" t="s">
        <v>427</v>
      </c>
    </row>
    <row r="220" spans="1:60" x14ac:dyDescent="0.2">
      <c r="A220" s="3"/>
      <c r="B220" s="4"/>
      <c r="C220" s="190"/>
      <c r="D220" s="6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60" x14ac:dyDescent="0.2">
      <c r="A221" s="3"/>
      <c r="B221" s="4"/>
      <c r="C221" s="190"/>
      <c r="D221" s="6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60" x14ac:dyDescent="0.2">
      <c r="A222" s="261" t="s">
        <v>428</v>
      </c>
      <c r="B222" s="261"/>
      <c r="C222" s="262"/>
      <c r="D222" s="6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60" x14ac:dyDescent="0.2">
      <c r="A223" s="263"/>
      <c r="B223" s="264"/>
      <c r="C223" s="265"/>
      <c r="D223" s="264"/>
      <c r="E223" s="264"/>
      <c r="F223" s="264"/>
      <c r="G223" s="26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AG223" t="s">
        <v>429</v>
      </c>
    </row>
    <row r="224" spans="1:60" x14ac:dyDescent="0.2">
      <c r="A224" s="267"/>
      <c r="B224" s="268"/>
      <c r="C224" s="269"/>
      <c r="D224" s="268"/>
      <c r="E224" s="268"/>
      <c r="F224" s="268"/>
      <c r="G224" s="270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33" x14ac:dyDescent="0.2">
      <c r="A225" s="267"/>
      <c r="B225" s="268"/>
      <c r="C225" s="269"/>
      <c r="D225" s="268"/>
      <c r="E225" s="268"/>
      <c r="F225" s="268"/>
      <c r="G225" s="270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33" x14ac:dyDescent="0.2">
      <c r="A226" s="267"/>
      <c r="B226" s="268"/>
      <c r="C226" s="269"/>
      <c r="D226" s="268"/>
      <c r="E226" s="268"/>
      <c r="F226" s="268"/>
      <c r="G226" s="270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33" x14ac:dyDescent="0.2">
      <c r="A227" s="271"/>
      <c r="B227" s="272"/>
      <c r="C227" s="273"/>
      <c r="D227" s="272"/>
      <c r="E227" s="272"/>
      <c r="F227" s="272"/>
      <c r="G227" s="27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33" x14ac:dyDescent="0.2">
      <c r="A228" s="3"/>
      <c r="B228" s="4"/>
      <c r="C228" s="190"/>
      <c r="D228" s="6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33" x14ac:dyDescent="0.2">
      <c r="C229" s="192"/>
      <c r="D229" s="10"/>
      <c r="AG229" t="s">
        <v>430</v>
      </c>
    </row>
    <row r="230" spans="1:33" x14ac:dyDescent="0.2">
      <c r="D230" s="10"/>
    </row>
    <row r="231" spans="1:33" x14ac:dyDescent="0.2">
      <c r="D231" s="10"/>
    </row>
    <row r="232" spans="1:33" x14ac:dyDescent="0.2">
      <c r="D232" s="10"/>
    </row>
    <row r="233" spans="1:33" x14ac:dyDescent="0.2">
      <c r="D233" s="10"/>
    </row>
    <row r="234" spans="1:33" x14ac:dyDescent="0.2">
      <c r="D234" s="10"/>
    </row>
    <row r="235" spans="1:33" x14ac:dyDescent="0.2">
      <c r="D235" s="10"/>
    </row>
    <row r="236" spans="1:33" x14ac:dyDescent="0.2">
      <c r="D236" s="10"/>
    </row>
    <row r="237" spans="1:33" x14ac:dyDescent="0.2">
      <c r="D237" s="10"/>
    </row>
    <row r="238" spans="1:33" x14ac:dyDescent="0.2">
      <c r="D238" s="10"/>
    </row>
    <row r="239" spans="1:33" x14ac:dyDescent="0.2">
      <c r="D239" s="10"/>
    </row>
    <row r="240" spans="1:33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BtHuVm+wgrW0dNGA/Bvu6ppttsZseqlueyyHW+W3DD2McEub9kuBY5+Usa2Th5mAOfxmAIJQYMTaJpRyDL6Tog==" saltValue="9RrpnrgJDVs5S7rD2fnx9g==" spinCount="100000" sheet="1" formatRows="0"/>
  <mergeCells count="15">
    <mergeCell ref="A223:G227"/>
    <mergeCell ref="C159:G159"/>
    <mergeCell ref="C160:G160"/>
    <mergeCell ref="C161:G161"/>
    <mergeCell ref="C162:G162"/>
    <mergeCell ref="A1:G1"/>
    <mergeCell ref="C2:G2"/>
    <mergeCell ref="C3:G3"/>
    <mergeCell ref="C4:G4"/>
    <mergeCell ref="A222:C222"/>
    <mergeCell ref="C163:G163"/>
    <mergeCell ref="C164:G164"/>
    <mergeCell ref="C207:G207"/>
    <mergeCell ref="C212:G212"/>
    <mergeCell ref="C217:G217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98D7-292B-48B0-A82B-4A4F652785EF}">
  <sheetPr>
    <pageSetUpPr fitToPage="1"/>
  </sheetPr>
  <dimension ref="A1:I27"/>
  <sheetViews>
    <sheetView workbookViewId="0">
      <selection activeCell="B7" sqref="B7:D7"/>
    </sheetView>
  </sheetViews>
  <sheetFormatPr defaultRowHeight="12.75" x14ac:dyDescent="0.2"/>
  <cols>
    <col min="1" max="1" width="35.7109375" style="275" customWidth="1"/>
    <col min="2" max="2" width="50.7109375" style="275" customWidth="1"/>
    <col min="3" max="3" width="20.7109375" style="275" customWidth="1"/>
    <col min="4" max="4" width="15.7109375" style="275" customWidth="1"/>
    <col min="5" max="16384" width="9.140625" style="275"/>
  </cols>
  <sheetData>
    <row r="1" spans="1:9" x14ac:dyDescent="0.2">
      <c r="A1" s="298" t="s">
        <v>461</v>
      </c>
      <c r="B1" s="298" t="s">
        <v>460</v>
      </c>
      <c r="C1" s="297"/>
      <c r="D1" s="297"/>
      <c r="E1" s="278"/>
      <c r="F1" s="278"/>
      <c r="G1" s="278"/>
      <c r="H1" s="278"/>
      <c r="I1" s="278"/>
    </row>
    <row r="2" spans="1:9" x14ac:dyDescent="0.2">
      <c r="A2" s="298" t="s">
        <v>459</v>
      </c>
      <c r="B2" s="298"/>
      <c r="C2" s="297"/>
      <c r="D2" s="296"/>
      <c r="E2" s="279"/>
      <c r="I2" s="278"/>
    </row>
    <row r="3" spans="1:9" x14ac:dyDescent="0.2">
      <c r="A3" s="295" t="s">
        <v>458</v>
      </c>
      <c r="B3" s="295"/>
      <c r="C3" s="295"/>
      <c r="D3" s="295"/>
      <c r="E3" s="279"/>
      <c r="F3" s="278"/>
      <c r="H3" s="278"/>
    </row>
    <row r="4" spans="1:9" x14ac:dyDescent="0.2">
      <c r="A4" s="292" t="s">
        <v>457</v>
      </c>
      <c r="B4" s="294" t="s">
        <v>456</v>
      </c>
      <c r="C4" s="292" t="s">
        <v>455</v>
      </c>
      <c r="D4" s="288"/>
      <c r="E4" s="279"/>
      <c r="F4" s="278"/>
      <c r="G4" s="278"/>
      <c r="H4" s="278"/>
    </row>
    <row r="5" spans="1:9" x14ac:dyDescent="0.2">
      <c r="A5" s="292" t="s">
        <v>454</v>
      </c>
      <c r="B5" s="294" t="s">
        <v>453</v>
      </c>
      <c r="C5" s="292" t="s">
        <v>452</v>
      </c>
      <c r="D5" s="288"/>
      <c r="E5" s="279"/>
      <c r="G5" s="278"/>
      <c r="H5" s="278"/>
    </row>
    <row r="6" spans="1:9" x14ac:dyDescent="0.2">
      <c r="A6" s="292" t="s">
        <v>451</v>
      </c>
      <c r="B6" s="294" t="s">
        <v>450</v>
      </c>
      <c r="C6" s="292" t="s">
        <v>449</v>
      </c>
      <c r="D6" s="288"/>
      <c r="E6" s="279"/>
      <c r="G6" s="278"/>
      <c r="H6" s="278"/>
    </row>
    <row r="7" spans="1:9" x14ac:dyDescent="0.2">
      <c r="A7" s="292" t="s">
        <v>448</v>
      </c>
      <c r="B7" s="293"/>
      <c r="C7" s="293"/>
      <c r="D7" s="293"/>
      <c r="E7" s="279"/>
      <c r="F7" s="278"/>
      <c r="G7" s="278"/>
      <c r="H7" s="278"/>
      <c r="I7" s="278"/>
    </row>
    <row r="8" spans="1:9" x14ac:dyDescent="0.2">
      <c r="A8" s="292" t="s">
        <v>447</v>
      </c>
      <c r="B8" s="292" t="s">
        <v>446</v>
      </c>
      <c r="C8" s="292"/>
      <c r="D8" s="288"/>
      <c r="E8" s="279"/>
      <c r="G8" s="278"/>
      <c r="H8" s="278"/>
    </row>
    <row r="9" spans="1:9" x14ac:dyDescent="0.2">
      <c r="A9" s="292" t="s">
        <v>22</v>
      </c>
      <c r="B9" s="292" t="s">
        <v>445</v>
      </c>
      <c r="C9" s="292"/>
      <c r="D9" s="288"/>
      <c r="E9" s="279"/>
      <c r="G9" s="278"/>
      <c r="H9" s="278"/>
    </row>
    <row r="10" spans="1:9" x14ac:dyDescent="0.2">
      <c r="A10" s="292" t="s">
        <v>444</v>
      </c>
      <c r="B10" s="292"/>
      <c r="C10" s="292"/>
      <c r="D10" s="288"/>
      <c r="E10" s="279"/>
      <c r="G10" s="278"/>
      <c r="H10" s="278"/>
    </row>
    <row r="11" spans="1:9" x14ac:dyDescent="0.2">
      <c r="A11" s="291"/>
      <c r="B11" s="291"/>
      <c r="C11" s="291"/>
      <c r="D11" s="290"/>
      <c r="E11" s="279"/>
      <c r="G11" s="278"/>
      <c r="H11" s="278"/>
    </row>
    <row r="12" spans="1:9" x14ac:dyDescent="0.2">
      <c r="A12" s="291"/>
      <c r="B12" s="291"/>
      <c r="C12" s="291"/>
      <c r="D12" s="290"/>
      <c r="E12" s="279"/>
      <c r="F12" s="278"/>
      <c r="G12" s="278"/>
      <c r="H12" s="278"/>
      <c r="I12" s="278"/>
    </row>
    <row r="13" spans="1:9" x14ac:dyDescent="0.2">
      <c r="A13" s="289" t="s">
        <v>443</v>
      </c>
      <c r="B13" s="289"/>
      <c r="C13" s="289"/>
      <c r="D13" s="288"/>
      <c r="E13" s="279"/>
      <c r="G13" s="278"/>
      <c r="H13" s="278"/>
    </row>
    <row r="14" spans="1:9" x14ac:dyDescent="0.2">
      <c r="A14" s="281" t="s">
        <v>442</v>
      </c>
      <c r="B14" s="281">
        <v>0</v>
      </c>
      <c r="C14" s="281">
        <v>0</v>
      </c>
      <c r="D14" s="280"/>
      <c r="E14" s="279"/>
      <c r="G14" s="278"/>
      <c r="H14" s="278"/>
    </row>
    <row r="15" spans="1:9" x14ac:dyDescent="0.2">
      <c r="A15" s="281" t="s">
        <v>441</v>
      </c>
      <c r="B15" s="281">
        <f>Rozpočet!F66</f>
        <v>0</v>
      </c>
      <c r="C15" s="281">
        <v>0</v>
      </c>
      <c r="D15" s="280"/>
      <c r="E15" s="279"/>
      <c r="G15" s="278"/>
      <c r="H15" s="278"/>
    </row>
    <row r="16" spans="1:9" x14ac:dyDescent="0.2">
      <c r="A16" s="281" t="s">
        <v>440</v>
      </c>
      <c r="B16" s="281">
        <v>0</v>
      </c>
      <c r="C16" s="281">
        <f>Rozpočet!H66</f>
        <v>0</v>
      </c>
      <c r="D16" s="280"/>
      <c r="E16" s="279"/>
      <c r="G16" s="278"/>
      <c r="H16" s="278"/>
      <c r="I16" s="278"/>
    </row>
    <row r="17" spans="1:9" x14ac:dyDescent="0.2">
      <c r="A17" s="281"/>
      <c r="B17" s="287"/>
      <c r="C17" s="287"/>
      <c r="D17" s="280"/>
      <c r="E17" s="279"/>
    </row>
    <row r="18" spans="1:9" x14ac:dyDescent="0.2">
      <c r="A18" s="286" t="s">
        <v>439</v>
      </c>
      <c r="B18" s="286">
        <f>SUM(B14:B17)</f>
        <v>0</v>
      </c>
      <c r="C18" s="286">
        <f>SUM(C14:C17)</f>
        <v>0</v>
      </c>
      <c r="D18" s="284"/>
      <c r="E18" s="279"/>
      <c r="I18" s="278"/>
    </row>
    <row r="19" spans="1:9" x14ac:dyDescent="0.2">
      <c r="A19" s="281" t="s">
        <v>438</v>
      </c>
      <c r="B19" s="281">
        <f>B18*0</f>
        <v>0</v>
      </c>
      <c r="C19" s="281">
        <f>C18*0</f>
        <v>0</v>
      </c>
      <c r="D19" s="280"/>
      <c r="E19" s="279"/>
      <c r="G19" s="278"/>
      <c r="H19" s="278"/>
    </row>
    <row r="20" spans="1:9" x14ac:dyDescent="0.2">
      <c r="A20" s="281" t="s">
        <v>437</v>
      </c>
      <c r="B20" s="281">
        <v>0</v>
      </c>
      <c r="C20" s="281">
        <v>0</v>
      </c>
      <c r="D20" s="280"/>
      <c r="E20" s="279"/>
      <c r="G20" s="278"/>
      <c r="H20" s="278"/>
    </row>
    <row r="21" spans="1:9" x14ac:dyDescent="0.2">
      <c r="A21" s="281" t="s">
        <v>68</v>
      </c>
      <c r="B21" s="281">
        <v>0</v>
      </c>
      <c r="C21" s="281">
        <f>0+Rozpočet!J100</f>
        <v>0</v>
      </c>
      <c r="D21" s="280"/>
      <c r="E21" s="279"/>
      <c r="G21" s="278"/>
      <c r="H21" s="278"/>
      <c r="I21" s="278"/>
    </row>
    <row r="22" spans="1:9" x14ac:dyDescent="0.2">
      <c r="A22" s="281" t="s">
        <v>436</v>
      </c>
      <c r="B22" s="281">
        <f>B21*0</f>
        <v>0</v>
      </c>
      <c r="C22" s="281">
        <f>C21*0</f>
        <v>0</v>
      </c>
      <c r="D22" s="280"/>
      <c r="E22" s="279"/>
      <c r="G22" s="278"/>
      <c r="H22" s="278"/>
    </row>
    <row r="23" spans="1:9" x14ac:dyDescent="0.2">
      <c r="A23" s="286" t="s">
        <v>435</v>
      </c>
      <c r="B23" s="285">
        <f>SUM(B18:B22)</f>
        <v>0</v>
      </c>
      <c r="C23" s="285">
        <f>SUM(C18:C22)</f>
        <v>0</v>
      </c>
      <c r="D23" s="284"/>
      <c r="E23" s="279"/>
    </row>
    <row r="24" spans="1:9" x14ac:dyDescent="0.2">
      <c r="A24" s="283" t="s">
        <v>434</v>
      </c>
      <c r="B24" s="283"/>
      <c r="C24" s="283">
        <f>B23+C23</f>
        <v>0</v>
      </c>
      <c r="D24" s="282"/>
      <c r="E24" s="279"/>
      <c r="G24" s="278"/>
      <c r="H24" s="278"/>
      <c r="I24" s="278"/>
    </row>
    <row r="25" spans="1:9" x14ac:dyDescent="0.2">
      <c r="A25" s="281" t="s">
        <v>433</v>
      </c>
      <c r="B25" s="281">
        <f>B23</f>
        <v>0</v>
      </c>
      <c r="C25" s="281">
        <f>B25/100*21</f>
        <v>0</v>
      </c>
      <c r="D25" s="280"/>
      <c r="E25" s="279"/>
      <c r="F25" s="278"/>
      <c r="G25" s="278"/>
      <c r="H25" s="278"/>
    </row>
    <row r="26" spans="1:9" x14ac:dyDescent="0.2">
      <c r="A26" s="281" t="s">
        <v>432</v>
      </c>
      <c r="B26" s="281">
        <f>C23</f>
        <v>0</v>
      </c>
      <c r="C26" s="281">
        <f>B26/100*21</f>
        <v>0</v>
      </c>
      <c r="D26" s="280"/>
      <c r="E26" s="279"/>
      <c r="G26" s="278"/>
      <c r="H26" s="278"/>
      <c r="I26" s="278"/>
    </row>
    <row r="27" spans="1:9" x14ac:dyDescent="0.2">
      <c r="A27" s="277" t="s">
        <v>431</v>
      </c>
      <c r="B27" s="277"/>
      <c r="C27" s="277">
        <f>SUM(C24:C26)</f>
        <v>0</v>
      </c>
      <c r="D27" s="276"/>
    </row>
  </sheetData>
  <mergeCells count="2">
    <mergeCell ref="A3:D3"/>
    <mergeCell ref="B7:D7"/>
  </mergeCells>
  <pageMargins left="0.23622047244094485" right="0.23622047244094485" top="0.70866141732283472" bottom="0.70866141732283472" header="0.5" footer="0.5"/>
  <pageSetup paperSize="9" fitToHeight="0" orientation="landscape" r:id="rId1"/>
  <headerFooter alignWithMargins="0">
    <oddHeader>&amp;R&amp;F</oddHeader>
    <oddFooter>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0640A-CF4F-45C1-8A20-73416FADB718}">
  <sheetPr>
    <pageSetUpPr fitToPage="1"/>
  </sheetPr>
  <dimension ref="A1:Z102"/>
  <sheetViews>
    <sheetView view="pageBreakPreview" zoomScaleNormal="100" zoomScaleSheetLayoutView="100" workbookViewId="0">
      <pane ySplit="1" topLeftCell="A2" activePane="bottomLeft" state="frozenSplit"/>
      <selection activeCell="B7" sqref="B7:D7"/>
      <selection pane="bottomLeft" activeCell="E9" sqref="E9"/>
    </sheetView>
  </sheetViews>
  <sheetFormatPr defaultRowHeight="12.75" x14ac:dyDescent="0.2"/>
  <cols>
    <col min="1" max="1" width="8.7109375" style="300" customWidth="1"/>
    <col min="2" max="2" width="60.7109375" style="302" customWidth="1"/>
    <col min="3" max="3" width="4.28515625" style="301" customWidth="1"/>
    <col min="4" max="4" width="5.7109375" style="300" customWidth="1"/>
    <col min="5" max="5" width="10.28515625" style="299" bestFit="1" customWidth="1"/>
    <col min="6" max="6" width="18.7109375" style="299" customWidth="1"/>
    <col min="7" max="7" width="10.7109375" style="299" customWidth="1"/>
    <col min="8" max="8" width="18.7109375" style="299" customWidth="1"/>
    <col min="9" max="9" width="16.7109375" style="299" customWidth="1"/>
    <col min="10" max="10" width="18.7109375" style="299" customWidth="1"/>
    <col min="11" max="25" width="9.140625" style="275"/>
    <col min="26" max="26" width="0" style="275" hidden="1" customWidth="1"/>
    <col min="27" max="16384" width="9.140625" style="275"/>
  </cols>
  <sheetData>
    <row r="1" spans="1:26" s="322" customFormat="1" ht="30" customHeight="1" x14ac:dyDescent="0.2">
      <c r="A1" s="324" t="s">
        <v>591</v>
      </c>
      <c r="B1" s="326" t="s">
        <v>6</v>
      </c>
      <c r="C1" s="325" t="s">
        <v>590</v>
      </c>
      <c r="D1" s="324" t="s">
        <v>589</v>
      </c>
      <c r="E1" s="323" t="s">
        <v>588</v>
      </c>
      <c r="F1" s="323" t="s">
        <v>587</v>
      </c>
      <c r="G1" s="323" t="s">
        <v>33</v>
      </c>
      <c r="H1" s="323" t="s">
        <v>586</v>
      </c>
      <c r="I1" s="323" t="s">
        <v>585</v>
      </c>
      <c r="J1" s="323" t="s">
        <v>1</v>
      </c>
      <c r="Z1" s="322" t="s">
        <v>584</v>
      </c>
    </row>
    <row r="2" spans="1:26" x14ac:dyDescent="0.2">
      <c r="A2" s="304"/>
      <c r="B2" s="311" t="s">
        <v>98</v>
      </c>
      <c r="C2" s="310"/>
      <c r="D2" s="309"/>
      <c r="E2" s="308"/>
      <c r="F2" s="308"/>
      <c r="G2" s="308"/>
      <c r="H2" s="308"/>
      <c r="I2" s="308"/>
      <c r="J2" s="308"/>
      <c r="Z2" s="275" t="s">
        <v>583</v>
      </c>
    </row>
    <row r="3" spans="1:26" x14ac:dyDescent="0.2">
      <c r="A3" s="304"/>
      <c r="B3" s="321" t="s">
        <v>582</v>
      </c>
      <c r="C3" s="320"/>
      <c r="D3" s="319"/>
      <c r="E3" s="318"/>
      <c r="F3" s="318"/>
      <c r="G3" s="318"/>
      <c r="H3" s="318"/>
      <c r="I3" s="318"/>
      <c r="J3" s="318"/>
      <c r="Z3" s="275" t="s">
        <v>581</v>
      </c>
    </row>
    <row r="4" spans="1:26" ht="76.5" x14ac:dyDescent="0.2">
      <c r="A4" s="304"/>
      <c r="B4" s="317" t="s">
        <v>580</v>
      </c>
      <c r="C4" s="316"/>
      <c r="D4" s="315"/>
      <c r="E4" s="314"/>
      <c r="F4" s="314"/>
      <c r="G4" s="314"/>
      <c r="H4" s="314"/>
      <c r="I4" s="314"/>
      <c r="J4" s="314"/>
      <c r="Z4" s="275" t="s">
        <v>468</v>
      </c>
    </row>
    <row r="5" spans="1:26" x14ac:dyDescent="0.2">
      <c r="A5" s="304" t="s">
        <v>579</v>
      </c>
      <c r="B5" s="313" t="s">
        <v>572</v>
      </c>
      <c r="C5" s="312" t="s">
        <v>326</v>
      </c>
      <c r="D5" s="304">
        <v>1</v>
      </c>
      <c r="E5" s="303">
        <v>0</v>
      </c>
      <c r="F5" s="303">
        <f>D5*E5</f>
        <v>0</v>
      </c>
      <c r="G5" s="303">
        <v>0</v>
      </c>
      <c r="H5" s="303">
        <f>D5*G5</f>
        <v>0</v>
      </c>
      <c r="I5" s="303">
        <f>E5+G5</f>
        <v>0</v>
      </c>
      <c r="J5" s="303">
        <f>D5*I5</f>
        <v>0</v>
      </c>
      <c r="Z5" s="275" t="s">
        <v>502</v>
      </c>
    </row>
    <row r="6" spans="1:26" x14ac:dyDescent="0.2">
      <c r="A6" s="307"/>
      <c r="B6" s="306"/>
      <c r="C6" s="305"/>
      <c r="D6" s="304"/>
      <c r="E6" s="303"/>
      <c r="F6" s="303"/>
      <c r="G6" s="303"/>
      <c r="H6" s="303"/>
      <c r="I6" s="303"/>
      <c r="J6" s="303"/>
    </row>
    <row r="7" spans="1:26" x14ac:dyDescent="0.2">
      <c r="A7" s="304"/>
      <c r="B7" s="321" t="s">
        <v>578</v>
      </c>
      <c r="C7" s="320"/>
      <c r="D7" s="319"/>
      <c r="E7" s="318"/>
      <c r="F7" s="318">
        <f>SUM(F4:F6)</f>
        <v>0</v>
      </c>
      <c r="G7" s="318"/>
      <c r="H7" s="318">
        <f>SUM(H4:H6)</f>
        <v>0</v>
      </c>
      <c r="I7" s="318"/>
      <c r="J7" s="318">
        <f>SUM(J4:J6)</f>
        <v>0</v>
      </c>
      <c r="Z7" s="275" t="s">
        <v>577</v>
      </c>
    </row>
    <row r="8" spans="1:26" x14ac:dyDescent="0.2">
      <c r="A8" s="304"/>
      <c r="B8" s="321" t="s">
        <v>576</v>
      </c>
      <c r="C8" s="320"/>
      <c r="D8" s="319"/>
      <c r="E8" s="318"/>
      <c r="F8" s="318"/>
      <c r="G8" s="318"/>
      <c r="H8" s="318"/>
      <c r="I8" s="318"/>
      <c r="J8" s="318"/>
      <c r="Z8" s="275" t="s">
        <v>575</v>
      </c>
    </row>
    <row r="9" spans="1:26" ht="89.25" x14ac:dyDescent="0.2">
      <c r="A9" s="304"/>
      <c r="B9" s="317" t="s">
        <v>574</v>
      </c>
      <c r="C9" s="316"/>
      <c r="D9" s="315"/>
      <c r="E9" s="314"/>
      <c r="F9" s="314"/>
      <c r="G9" s="314"/>
      <c r="H9" s="314"/>
      <c r="I9" s="314"/>
      <c r="J9" s="314"/>
      <c r="Z9" s="275" t="s">
        <v>468</v>
      </c>
    </row>
    <row r="10" spans="1:26" x14ac:dyDescent="0.2">
      <c r="A10" s="304" t="s">
        <v>573</v>
      </c>
      <c r="B10" s="313" t="s">
        <v>572</v>
      </c>
      <c r="C10" s="312" t="s">
        <v>326</v>
      </c>
      <c r="D10" s="304">
        <v>1</v>
      </c>
      <c r="E10" s="303">
        <v>0</v>
      </c>
      <c r="F10" s="303">
        <f>D10*E10</f>
        <v>0</v>
      </c>
      <c r="G10" s="303">
        <v>0</v>
      </c>
      <c r="H10" s="303">
        <f>D10*G10</f>
        <v>0</v>
      </c>
      <c r="I10" s="303">
        <f>E10+G10</f>
        <v>0</v>
      </c>
      <c r="J10" s="303">
        <f>D10*I10</f>
        <v>0</v>
      </c>
      <c r="Z10" s="275" t="s">
        <v>502</v>
      </c>
    </row>
    <row r="11" spans="1:26" x14ac:dyDescent="0.2">
      <c r="A11" s="307"/>
      <c r="B11" s="306"/>
      <c r="C11" s="305"/>
      <c r="D11" s="304"/>
      <c r="E11" s="303"/>
      <c r="F11" s="303"/>
      <c r="G11" s="303"/>
      <c r="H11" s="303"/>
      <c r="I11" s="303"/>
      <c r="J11" s="303"/>
    </row>
    <row r="12" spans="1:26" x14ac:dyDescent="0.2">
      <c r="A12" s="304"/>
      <c r="B12" s="321" t="s">
        <v>571</v>
      </c>
      <c r="C12" s="320"/>
      <c r="D12" s="319"/>
      <c r="E12" s="318"/>
      <c r="F12" s="318">
        <f>SUM(F9:F11)</f>
        <v>0</v>
      </c>
      <c r="G12" s="318"/>
      <c r="H12" s="318">
        <f>SUM(H9:H11)</f>
        <v>0</v>
      </c>
      <c r="I12" s="318"/>
      <c r="J12" s="318">
        <f>SUM(J9:J11)</f>
        <v>0</v>
      </c>
      <c r="Z12" s="275" t="s">
        <v>570</v>
      </c>
    </row>
    <row r="13" spans="1:26" x14ac:dyDescent="0.2">
      <c r="A13" s="304"/>
      <c r="B13" s="321" t="s">
        <v>569</v>
      </c>
      <c r="C13" s="320"/>
      <c r="D13" s="319"/>
      <c r="E13" s="318"/>
      <c r="F13" s="318"/>
      <c r="G13" s="318"/>
      <c r="H13" s="318"/>
      <c r="I13" s="318"/>
      <c r="J13" s="318"/>
      <c r="Z13" s="275" t="s">
        <v>568</v>
      </c>
    </row>
    <row r="14" spans="1:26" ht="140.25" x14ac:dyDescent="0.2">
      <c r="A14" s="304"/>
      <c r="B14" s="317" t="s">
        <v>567</v>
      </c>
      <c r="C14" s="316"/>
      <c r="D14" s="315"/>
      <c r="E14" s="314"/>
      <c r="F14" s="314"/>
      <c r="G14" s="314"/>
      <c r="H14" s="314"/>
      <c r="I14" s="314"/>
      <c r="J14" s="314"/>
      <c r="Z14" s="275" t="s">
        <v>468</v>
      </c>
    </row>
    <row r="15" spans="1:26" x14ac:dyDescent="0.2">
      <c r="A15" s="304" t="s">
        <v>566</v>
      </c>
      <c r="B15" s="313" t="s">
        <v>565</v>
      </c>
      <c r="C15" s="312" t="s">
        <v>326</v>
      </c>
      <c r="D15" s="304">
        <v>1</v>
      </c>
      <c r="E15" s="303">
        <v>0</v>
      </c>
      <c r="F15" s="303">
        <f>D15*E15</f>
        <v>0</v>
      </c>
      <c r="G15" s="303">
        <v>0</v>
      </c>
      <c r="H15" s="303">
        <f>D15*G15</f>
        <v>0</v>
      </c>
      <c r="I15" s="303">
        <f>E15+G15</f>
        <v>0</v>
      </c>
      <c r="J15" s="303">
        <f>D15*I15</f>
        <v>0</v>
      </c>
      <c r="Z15" s="275" t="s">
        <v>502</v>
      </c>
    </row>
    <row r="16" spans="1:26" x14ac:dyDescent="0.2">
      <c r="A16" s="304" t="s">
        <v>564</v>
      </c>
      <c r="B16" s="313" t="s">
        <v>563</v>
      </c>
      <c r="C16" s="312" t="s">
        <v>562</v>
      </c>
      <c r="D16" s="304">
        <v>1</v>
      </c>
      <c r="E16" s="303">
        <v>0</v>
      </c>
      <c r="F16" s="303">
        <f>D16*E16</f>
        <v>0</v>
      </c>
      <c r="G16" s="303">
        <v>0</v>
      </c>
      <c r="H16" s="303">
        <f>D16*G16</f>
        <v>0</v>
      </c>
      <c r="I16" s="303"/>
      <c r="J16" s="303"/>
    </row>
    <row r="17" spans="1:26" x14ac:dyDescent="0.2">
      <c r="A17" s="307"/>
      <c r="B17" s="306"/>
      <c r="C17" s="305"/>
      <c r="D17" s="304"/>
      <c r="E17" s="303"/>
      <c r="F17" s="303"/>
      <c r="G17" s="303"/>
      <c r="H17" s="303"/>
      <c r="I17" s="303"/>
      <c r="J17" s="303"/>
    </row>
    <row r="18" spans="1:26" x14ac:dyDescent="0.2">
      <c r="A18" s="304"/>
      <c r="B18" s="321" t="s">
        <v>561</v>
      </c>
      <c r="C18" s="320"/>
      <c r="D18" s="319"/>
      <c r="E18" s="318"/>
      <c r="F18" s="318">
        <f>SUM(F14:F17)</f>
        <v>0</v>
      </c>
      <c r="G18" s="318"/>
      <c r="H18" s="318">
        <f>SUM(H14:H17)</f>
        <v>0</v>
      </c>
      <c r="I18" s="318"/>
      <c r="J18" s="318">
        <f>SUM(J14:J17)</f>
        <v>0</v>
      </c>
      <c r="Z18" s="275" t="s">
        <v>560</v>
      </c>
    </row>
    <row r="19" spans="1:26" x14ac:dyDescent="0.2">
      <c r="A19" s="304"/>
      <c r="B19" s="321" t="s">
        <v>559</v>
      </c>
      <c r="C19" s="320"/>
      <c r="D19" s="319"/>
      <c r="E19" s="318"/>
      <c r="F19" s="318"/>
      <c r="G19" s="318"/>
      <c r="H19" s="318"/>
      <c r="I19" s="318"/>
      <c r="J19" s="318"/>
      <c r="Z19" s="275" t="s">
        <v>558</v>
      </c>
    </row>
    <row r="20" spans="1:26" x14ac:dyDescent="0.2">
      <c r="A20" s="307"/>
      <c r="B20" s="306"/>
      <c r="C20" s="305"/>
      <c r="D20" s="304"/>
      <c r="E20" s="303"/>
      <c r="F20" s="303"/>
      <c r="G20" s="303"/>
      <c r="H20" s="303"/>
      <c r="I20" s="303"/>
      <c r="J20" s="303"/>
    </row>
    <row r="21" spans="1:26" x14ac:dyDescent="0.2">
      <c r="A21" s="304"/>
      <c r="B21" s="317" t="s">
        <v>557</v>
      </c>
      <c r="C21" s="316"/>
      <c r="D21" s="315"/>
      <c r="E21" s="314"/>
      <c r="F21" s="314"/>
      <c r="G21" s="314"/>
      <c r="H21" s="314"/>
      <c r="I21" s="314"/>
      <c r="J21" s="314"/>
      <c r="Z21" s="275" t="s">
        <v>468</v>
      </c>
    </row>
    <row r="22" spans="1:26" x14ac:dyDescent="0.2">
      <c r="A22" s="307" t="s">
        <v>556</v>
      </c>
      <c r="B22" s="313" t="s">
        <v>555</v>
      </c>
      <c r="C22" s="312" t="s">
        <v>143</v>
      </c>
      <c r="D22" s="304">
        <v>38</v>
      </c>
      <c r="E22" s="303">
        <v>0</v>
      </c>
      <c r="F22" s="303">
        <f>D22*E22</f>
        <v>0</v>
      </c>
      <c r="G22" s="303">
        <v>0</v>
      </c>
      <c r="H22" s="303">
        <f>D22*G22</f>
        <v>0</v>
      </c>
      <c r="I22" s="303">
        <f>E22+G22</f>
        <v>0</v>
      </c>
      <c r="J22" s="303">
        <f>D22*I22</f>
        <v>0</v>
      </c>
    </row>
    <row r="23" spans="1:26" x14ac:dyDescent="0.2">
      <c r="A23" s="307" t="s">
        <v>554</v>
      </c>
      <c r="B23" s="313" t="s">
        <v>553</v>
      </c>
      <c r="C23" s="312" t="s">
        <v>143</v>
      </c>
      <c r="D23" s="304">
        <v>38</v>
      </c>
      <c r="E23" s="303">
        <v>0</v>
      </c>
      <c r="F23" s="303">
        <f>D23*E23</f>
        <v>0</v>
      </c>
      <c r="G23" s="303">
        <v>0</v>
      </c>
      <c r="H23" s="303">
        <f>D23*G23</f>
        <v>0</v>
      </c>
      <c r="I23" s="303">
        <f>E23+G23</f>
        <v>0</v>
      </c>
      <c r="J23" s="303">
        <f>D23*I23</f>
        <v>0</v>
      </c>
    </row>
    <row r="24" spans="1:26" x14ac:dyDescent="0.2">
      <c r="A24" s="307"/>
      <c r="B24" s="306"/>
      <c r="C24" s="305"/>
      <c r="D24" s="304"/>
      <c r="E24" s="303"/>
      <c r="F24" s="303"/>
      <c r="G24" s="303"/>
      <c r="H24" s="303"/>
      <c r="I24" s="303"/>
      <c r="J24" s="303"/>
    </row>
    <row r="25" spans="1:26" x14ac:dyDescent="0.2">
      <c r="A25" s="304"/>
      <c r="B25" s="317" t="s">
        <v>552</v>
      </c>
      <c r="C25" s="316"/>
      <c r="D25" s="315"/>
      <c r="E25" s="314"/>
      <c r="F25" s="314"/>
      <c r="G25" s="314"/>
      <c r="H25" s="314"/>
      <c r="I25" s="314"/>
      <c r="J25" s="314"/>
      <c r="Z25" s="275" t="s">
        <v>468</v>
      </c>
    </row>
    <row r="26" spans="1:26" x14ac:dyDescent="0.2">
      <c r="A26" s="304" t="s">
        <v>551</v>
      </c>
      <c r="B26" s="313" t="s">
        <v>550</v>
      </c>
      <c r="C26" s="312" t="s">
        <v>143</v>
      </c>
      <c r="D26" s="304">
        <v>25</v>
      </c>
      <c r="E26" s="303">
        <v>0</v>
      </c>
      <c r="F26" s="303">
        <f>D26*E26</f>
        <v>0</v>
      </c>
      <c r="G26" s="303">
        <v>0</v>
      </c>
      <c r="H26" s="303">
        <f>D26*G26</f>
        <v>0</v>
      </c>
      <c r="I26" s="303">
        <f>E26+G26</f>
        <v>0</v>
      </c>
      <c r="J26" s="303">
        <f>D26*I26</f>
        <v>0</v>
      </c>
      <c r="Z26" s="275" t="s">
        <v>502</v>
      </c>
    </row>
    <row r="27" spans="1:26" x14ac:dyDescent="0.2">
      <c r="A27" s="304" t="s">
        <v>549</v>
      </c>
      <c r="B27" s="313" t="s">
        <v>548</v>
      </c>
      <c r="C27" s="312" t="s">
        <v>143</v>
      </c>
      <c r="D27" s="304">
        <v>70</v>
      </c>
      <c r="E27" s="303">
        <v>0</v>
      </c>
      <c r="F27" s="303">
        <f>D27*E27</f>
        <v>0</v>
      </c>
      <c r="G27" s="303">
        <v>0</v>
      </c>
      <c r="H27" s="303">
        <f>D27*G27</f>
        <v>0</v>
      </c>
      <c r="I27" s="303">
        <f>E27+G27</f>
        <v>0</v>
      </c>
      <c r="J27" s="303">
        <f>D27*I27</f>
        <v>0</v>
      </c>
      <c r="Z27" s="275" t="s">
        <v>502</v>
      </c>
    </row>
    <row r="28" spans="1:26" x14ac:dyDescent="0.2">
      <c r="A28" s="304" t="s">
        <v>547</v>
      </c>
      <c r="B28" s="313" t="s">
        <v>546</v>
      </c>
      <c r="C28" s="312" t="s">
        <v>143</v>
      </c>
      <c r="D28" s="304">
        <v>48</v>
      </c>
      <c r="E28" s="303">
        <v>0</v>
      </c>
      <c r="F28" s="303">
        <f>D28*E28</f>
        <v>0</v>
      </c>
      <c r="G28" s="303">
        <v>0</v>
      </c>
      <c r="H28" s="303">
        <f>D28*G28</f>
        <v>0</v>
      </c>
      <c r="I28" s="303">
        <f>E28+G28</f>
        <v>0</v>
      </c>
      <c r="J28" s="303">
        <f>D28*I28</f>
        <v>0</v>
      </c>
      <c r="Z28" s="275" t="s">
        <v>502</v>
      </c>
    </row>
    <row r="29" spans="1:26" x14ac:dyDescent="0.2">
      <c r="A29" s="307"/>
      <c r="B29" s="306"/>
      <c r="C29" s="305"/>
      <c r="D29" s="304"/>
      <c r="E29" s="303"/>
      <c r="F29" s="303"/>
      <c r="G29" s="303"/>
      <c r="H29" s="303"/>
      <c r="I29" s="303"/>
      <c r="J29" s="303"/>
    </row>
    <row r="30" spans="1:26" x14ac:dyDescent="0.2">
      <c r="A30" s="304"/>
      <c r="B30" s="317" t="s">
        <v>545</v>
      </c>
      <c r="C30" s="316"/>
      <c r="D30" s="315"/>
      <c r="E30" s="314"/>
      <c r="F30" s="314"/>
      <c r="G30" s="314"/>
      <c r="H30" s="314"/>
      <c r="I30" s="314"/>
      <c r="J30" s="314"/>
      <c r="Z30" s="275" t="s">
        <v>468</v>
      </c>
    </row>
    <row r="31" spans="1:26" x14ac:dyDescent="0.2">
      <c r="A31" s="307" t="s">
        <v>544</v>
      </c>
      <c r="B31" s="313" t="s">
        <v>543</v>
      </c>
      <c r="C31" s="312" t="s">
        <v>143</v>
      </c>
      <c r="D31" s="304">
        <v>40</v>
      </c>
      <c r="E31" s="303">
        <v>0</v>
      </c>
      <c r="F31" s="303">
        <f>D31*E31</f>
        <v>0</v>
      </c>
      <c r="G31" s="303">
        <v>0</v>
      </c>
      <c r="H31" s="303">
        <f>D31*G31</f>
        <v>0</v>
      </c>
      <c r="I31" s="303">
        <f>E31+G31</f>
        <v>0</v>
      </c>
      <c r="J31" s="303">
        <f>D31*I31</f>
        <v>0</v>
      </c>
    </row>
    <row r="32" spans="1:26" x14ac:dyDescent="0.2">
      <c r="A32" s="307" t="s">
        <v>542</v>
      </c>
      <c r="B32" s="313" t="s">
        <v>541</v>
      </c>
      <c r="C32" s="312" t="s">
        <v>143</v>
      </c>
      <c r="D32" s="304">
        <v>40</v>
      </c>
      <c r="E32" s="303">
        <v>0</v>
      </c>
      <c r="F32" s="303">
        <f>D32*E32</f>
        <v>0</v>
      </c>
      <c r="G32" s="303">
        <v>0</v>
      </c>
      <c r="H32" s="303">
        <f>D32*G32</f>
        <v>0</v>
      </c>
      <c r="I32" s="303">
        <f>E32+G32</f>
        <v>0</v>
      </c>
      <c r="J32" s="303">
        <f>D32*I32</f>
        <v>0</v>
      </c>
    </row>
    <row r="33" spans="1:26" x14ac:dyDescent="0.2">
      <c r="A33" s="307"/>
      <c r="B33" s="306"/>
      <c r="C33" s="305"/>
      <c r="D33" s="304"/>
      <c r="E33" s="303"/>
      <c r="F33" s="303"/>
      <c r="G33" s="303"/>
      <c r="H33" s="303"/>
      <c r="I33" s="303"/>
      <c r="J33" s="303"/>
    </row>
    <row r="34" spans="1:26" ht="25.5" x14ac:dyDescent="0.2">
      <c r="A34" s="304"/>
      <c r="B34" s="317" t="s">
        <v>540</v>
      </c>
      <c r="C34" s="316"/>
      <c r="D34" s="315"/>
      <c r="E34" s="314"/>
      <c r="F34" s="314"/>
      <c r="G34" s="314"/>
      <c r="H34" s="314"/>
      <c r="I34" s="314"/>
      <c r="J34" s="314"/>
      <c r="Z34" s="275" t="s">
        <v>468</v>
      </c>
    </row>
    <row r="35" spans="1:26" x14ac:dyDescent="0.2">
      <c r="A35" s="307" t="s">
        <v>539</v>
      </c>
      <c r="B35" s="313" t="s">
        <v>538</v>
      </c>
      <c r="C35" s="312" t="s">
        <v>326</v>
      </c>
      <c r="D35" s="304">
        <v>10</v>
      </c>
      <c r="E35" s="303">
        <v>0</v>
      </c>
      <c r="F35" s="303">
        <f>D35*E35</f>
        <v>0</v>
      </c>
      <c r="G35" s="303">
        <v>0</v>
      </c>
      <c r="H35" s="303">
        <f>D35*G35</f>
        <v>0</v>
      </c>
      <c r="I35" s="303">
        <f>E35+G35</f>
        <v>0</v>
      </c>
      <c r="J35" s="303">
        <f>D35*I35</f>
        <v>0</v>
      </c>
    </row>
    <row r="36" spans="1:26" x14ac:dyDescent="0.2">
      <c r="A36" s="307" t="s">
        <v>537</v>
      </c>
      <c r="B36" s="313" t="s">
        <v>536</v>
      </c>
      <c r="C36" s="312" t="s">
        <v>326</v>
      </c>
      <c r="D36" s="304">
        <v>4</v>
      </c>
      <c r="E36" s="303">
        <v>0</v>
      </c>
      <c r="F36" s="303">
        <f>D36*E36</f>
        <v>0</v>
      </c>
      <c r="G36" s="303">
        <v>0</v>
      </c>
      <c r="H36" s="303">
        <f>D36*G36</f>
        <v>0</v>
      </c>
      <c r="I36" s="303">
        <f>E36+G36</f>
        <v>0</v>
      </c>
      <c r="J36" s="303">
        <f>D36*I36</f>
        <v>0</v>
      </c>
    </row>
    <row r="37" spans="1:26" x14ac:dyDescent="0.2">
      <c r="A37" s="307"/>
      <c r="B37" s="306"/>
      <c r="C37" s="305"/>
      <c r="D37" s="304"/>
      <c r="E37" s="303"/>
      <c r="F37" s="303"/>
      <c r="G37" s="303"/>
      <c r="H37" s="303"/>
      <c r="I37" s="303"/>
      <c r="J37" s="303"/>
    </row>
    <row r="38" spans="1:26" x14ac:dyDescent="0.2">
      <c r="A38" s="304"/>
      <c r="B38" s="317" t="s">
        <v>535</v>
      </c>
      <c r="C38" s="316"/>
      <c r="D38" s="315"/>
      <c r="E38" s="314"/>
      <c r="F38" s="314"/>
      <c r="G38" s="314"/>
      <c r="H38" s="314"/>
      <c r="I38" s="314"/>
      <c r="J38" s="314"/>
      <c r="Z38" s="275" t="s">
        <v>468</v>
      </c>
    </row>
    <row r="39" spans="1:26" x14ac:dyDescent="0.2">
      <c r="A39" s="307" t="s">
        <v>534</v>
      </c>
      <c r="B39" s="313" t="s">
        <v>533</v>
      </c>
      <c r="C39" s="312" t="s">
        <v>326</v>
      </c>
      <c r="D39" s="304">
        <v>60</v>
      </c>
      <c r="E39" s="303">
        <v>0</v>
      </c>
      <c r="F39" s="303">
        <f>D39*E39</f>
        <v>0</v>
      </c>
      <c r="G39" s="303">
        <v>0</v>
      </c>
      <c r="H39" s="303">
        <f>D39*G39</f>
        <v>0</v>
      </c>
      <c r="I39" s="303">
        <f>E39+G39</f>
        <v>0</v>
      </c>
      <c r="J39" s="303">
        <f>D39*I39</f>
        <v>0</v>
      </c>
    </row>
    <row r="40" spans="1:26" x14ac:dyDescent="0.2">
      <c r="A40" s="307" t="s">
        <v>532</v>
      </c>
      <c r="B40" s="313" t="s">
        <v>531</v>
      </c>
      <c r="C40" s="312" t="s">
        <v>326</v>
      </c>
      <c r="D40" s="304">
        <v>16</v>
      </c>
      <c r="E40" s="303">
        <v>0</v>
      </c>
      <c r="F40" s="303">
        <f>D40*E40</f>
        <v>0</v>
      </c>
      <c r="G40" s="303">
        <v>0</v>
      </c>
      <c r="H40" s="303">
        <f>D40*G40</f>
        <v>0</v>
      </c>
      <c r="I40" s="303">
        <f>E40+G40</f>
        <v>0</v>
      </c>
      <c r="J40" s="303">
        <f>D40*I40</f>
        <v>0</v>
      </c>
    </row>
    <row r="41" spans="1:26" x14ac:dyDescent="0.2">
      <c r="A41" s="307"/>
      <c r="B41" s="306"/>
      <c r="C41" s="305"/>
      <c r="D41" s="304"/>
      <c r="E41" s="303"/>
      <c r="F41" s="303"/>
      <c r="G41" s="303"/>
      <c r="H41" s="303"/>
      <c r="I41" s="303"/>
      <c r="J41" s="303"/>
    </row>
    <row r="42" spans="1:26" x14ac:dyDescent="0.2">
      <c r="A42" s="304"/>
      <c r="B42" s="321" t="s">
        <v>530</v>
      </c>
      <c r="C42" s="320"/>
      <c r="D42" s="319"/>
      <c r="E42" s="318"/>
      <c r="F42" s="318">
        <f>SUM(F20:F41)</f>
        <v>0</v>
      </c>
      <c r="G42" s="318"/>
      <c r="H42" s="318">
        <f>SUM(H20:H41)</f>
        <v>0</v>
      </c>
      <c r="I42" s="318"/>
      <c r="J42" s="318">
        <f>SUM(J20:J41)</f>
        <v>0</v>
      </c>
      <c r="Z42" s="275" t="s">
        <v>529</v>
      </c>
    </row>
    <row r="43" spans="1:26" x14ac:dyDescent="0.2">
      <c r="A43" s="304"/>
      <c r="B43" s="321" t="s">
        <v>528</v>
      </c>
      <c r="C43" s="320"/>
      <c r="D43" s="319"/>
      <c r="E43" s="318"/>
      <c r="F43" s="318"/>
      <c r="G43" s="318"/>
      <c r="H43" s="318"/>
      <c r="I43" s="318"/>
      <c r="J43" s="318"/>
      <c r="Z43" s="275" t="s">
        <v>527</v>
      </c>
    </row>
    <row r="44" spans="1:26" x14ac:dyDescent="0.2">
      <c r="A44" s="307"/>
      <c r="B44" s="306"/>
      <c r="C44" s="305"/>
      <c r="D44" s="304"/>
      <c r="E44" s="303"/>
      <c r="F44" s="303"/>
      <c r="G44" s="303"/>
      <c r="H44" s="303"/>
      <c r="I44" s="303"/>
      <c r="J44" s="303"/>
    </row>
    <row r="45" spans="1:26" x14ac:dyDescent="0.2">
      <c r="A45" s="304"/>
      <c r="B45" s="317" t="s">
        <v>526</v>
      </c>
      <c r="C45" s="316"/>
      <c r="D45" s="315"/>
      <c r="E45" s="314"/>
      <c r="F45" s="314"/>
      <c r="G45" s="314"/>
      <c r="H45" s="314"/>
      <c r="I45" s="314"/>
      <c r="J45" s="314"/>
      <c r="Z45" s="275" t="s">
        <v>468</v>
      </c>
    </row>
    <row r="46" spans="1:26" x14ac:dyDescent="0.2">
      <c r="A46" s="304" t="s">
        <v>525</v>
      </c>
      <c r="B46" s="313" t="s">
        <v>524</v>
      </c>
      <c r="C46" s="312" t="s">
        <v>134</v>
      </c>
      <c r="D46" s="304">
        <v>1</v>
      </c>
      <c r="E46" s="303">
        <v>0</v>
      </c>
      <c r="F46" s="303">
        <f>D46*E46</f>
        <v>0</v>
      </c>
      <c r="G46" s="303">
        <v>0</v>
      </c>
      <c r="H46" s="303">
        <f>D46*G46</f>
        <v>0</v>
      </c>
      <c r="I46" s="303">
        <f>E46+G46</f>
        <v>0</v>
      </c>
      <c r="J46" s="303">
        <f>D46*I46</f>
        <v>0</v>
      </c>
      <c r="Z46" s="275" t="s">
        <v>502</v>
      </c>
    </row>
    <row r="47" spans="1:26" x14ac:dyDescent="0.2">
      <c r="A47" s="307"/>
      <c r="B47" s="306"/>
      <c r="C47" s="305"/>
      <c r="D47" s="304"/>
      <c r="E47" s="303"/>
      <c r="F47" s="303"/>
      <c r="G47" s="303"/>
      <c r="H47" s="303"/>
      <c r="I47" s="303"/>
      <c r="J47" s="303"/>
    </row>
    <row r="48" spans="1:26" x14ac:dyDescent="0.2">
      <c r="A48" s="304"/>
      <c r="B48" s="321" t="s">
        <v>523</v>
      </c>
      <c r="C48" s="320"/>
      <c r="D48" s="319"/>
      <c r="E48" s="318"/>
      <c r="F48" s="318">
        <f>SUM(F44:F47)</f>
        <v>0</v>
      </c>
      <c r="G48" s="318"/>
      <c r="H48" s="318">
        <f>SUM(H44:H47)</f>
        <v>0</v>
      </c>
      <c r="I48" s="318"/>
      <c r="J48" s="318">
        <f>SUM(J44:J47)</f>
        <v>0</v>
      </c>
      <c r="Z48" s="275" t="s">
        <v>522</v>
      </c>
    </row>
    <row r="49" spans="1:26" x14ac:dyDescent="0.2">
      <c r="A49" s="304"/>
      <c r="B49" s="321" t="s">
        <v>521</v>
      </c>
      <c r="C49" s="320"/>
      <c r="D49" s="319"/>
      <c r="E49" s="318"/>
      <c r="F49" s="318"/>
      <c r="G49" s="318"/>
      <c r="H49" s="318"/>
      <c r="I49" s="318"/>
      <c r="J49" s="318"/>
      <c r="Z49" s="275" t="s">
        <v>520</v>
      </c>
    </row>
    <row r="50" spans="1:26" x14ac:dyDescent="0.2">
      <c r="A50" s="304"/>
      <c r="B50" s="317" t="s">
        <v>519</v>
      </c>
      <c r="C50" s="316"/>
      <c r="D50" s="315"/>
      <c r="E50" s="314"/>
      <c r="F50" s="314"/>
      <c r="G50" s="314"/>
      <c r="H50" s="314"/>
      <c r="I50" s="314"/>
      <c r="J50" s="314"/>
      <c r="Z50" s="275" t="s">
        <v>468</v>
      </c>
    </row>
    <row r="51" spans="1:26" x14ac:dyDescent="0.2">
      <c r="A51" s="304" t="s">
        <v>518</v>
      </c>
      <c r="B51" s="313" t="s">
        <v>517</v>
      </c>
      <c r="C51" s="312" t="s">
        <v>326</v>
      </c>
      <c r="D51" s="304">
        <v>2</v>
      </c>
      <c r="E51" s="303">
        <v>0</v>
      </c>
      <c r="F51" s="303">
        <f>D51*E51</f>
        <v>0</v>
      </c>
      <c r="G51" s="303">
        <v>0</v>
      </c>
      <c r="H51" s="303">
        <f>D51*G51</f>
        <v>0</v>
      </c>
      <c r="I51" s="303">
        <f>E51+G51</f>
        <v>0</v>
      </c>
      <c r="J51" s="303">
        <f>D51*I51</f>
        <v>0</v>
      </c>
      <c r="Z51" s="275" t="s">
        <v>502</v>
      </c>
    </row>
    <row r="52" spans="1:26" x14ac:dyDescent="0.2">
      <c r="A52" s="307"/>
      <c r="B52" s="306"/>
      <c r="C52" s="305"/>
      <c r="D52" s="304"/>
      <c r="E52" s="303"/>
      <c r="F52" s="303"/>
      <c r="G52" s="303"/>
      <c r="H52" s="303"/>
      <c r="I52" s="303"/>
      <c r="J52" s="303"/>
    </row>
    <row r="53" spans="1:26" x14ac:dyDescent="0.2">
      <c r="A53" s="304"/>
      <c r="B53" s="317" t="s">
        <v>516</v>
      </c>
      <c r="C53" s="316"/>
      <c r="D53" s="315"/>
      <c r="E53" s="314"/>
      <c r="F53" s="314"/>
      <c r="G53" s="314"/>
      <c r="H53" s="314"/>
      <c r="I53" s="314"/>
      <c r="J53" s="314"/>
      <c r="Z53" s="275" t="s">
        <v>468</v>
      </c>
    </row>
    <row r="54" spans="1:26" x14ac:dyDescent="0.2">
      <c r="A54" s="304" t="s">
        <v>515</v>
      </c>
      <c r="B54" s="313" t="s">
        <v>514</v>
      </c>
      <c r="C54" s="312" t="s">
        <v>326</v>
      </c>
      <c r="D54" s="304">
        <v>5</v>
      </c>
      <c r="E54" s="303">
        <v>0</v>
      </c>
      <c r="F54" s="303">
        <f>D54*E54</f>
        <v>0</v>
      </c>
      <c r="G54" s="303">
        <v>0</v>
      </c>
      <c r="H54" s="303">
        <f>D54*G54</f>
        <v>0</v>
      </c>
      <c r="I54" s="303">
        <f>E54+G54</f>
        <v>0</v>
      </c>
      <c r="J54" s="303">
        <f>D54*I54</f>
        <v>0</v>
      </c>
      <c r="Z54" s="275" t="s">
        <v>502</v>
      </c>
    </row>
    <row r="55" spans="1:26" x14ac:dyDescent="0.2">
      <c r="A55" s="307"/>
      <c r="B55" s="306"/>
      <c r="C55" s="305"/>
      <c r="D55" s="304"/>
      <c r="E55" s="303"/>
      <c r="F55" s="303"/>
      <c r="G55" s="303"/>
      <c r="H55" s="303"/>
      <c r="I55" s="303"/>
      <c r="J55" s="303"/>
    </row>
    <row r="56" spans="1:26" x14ac:dyDescent="0.2">
      <c r="A56" s="304"/>
      <c r="B56" s="321" t="s">
        <v>513</v>
      </c>
      <c r="C56" s="320"/>
      <c r="D56" s="319"/>
      <c r="E56" s="318"/>
      <c r="F56" s="318">
        <f>SUM(F50:F55)</f>
        <v>0</v>
      </c>
      <c r="G56" s="318"/>
      <c r="H56" s="318">
        <f>SUM(H50:H55)</f>
        <v>0</v>
      </c>
      <c r="I56" s="318"/>
      <c r="J56" s="318">
        <f>SUM(J50:J55)</f>
        <v>0</v>
      </c>
      <c r="Z56" s="275" t="s">
        <v>512</v>
      </c>
    </row>
    <row r="57" spans="1:26" x14ac:dyDescent="0.2">
      <c r="A57" s="304"/>
      <c r="B57" s="321" t="s">
        <v>511</v>
      </c>
      <c r="C57" s="320"/>
      <c r="D57" s="319"/>
      <c r="E57" s="318"/>
      <c r="F57" s="318"/>
      <c r="G57" s="318"/>
      <c r="H57" s="318"/>
      <c r="I57" s="318"/>
      <c r="J57" s="318"/>
      <c r="Z57" s="275" t="s">
        <v>510</v>
      </c>
    </row>
    <row r="58" spans="1:26" x14ac:dyDescent="0.2">
      <c r="A58" s="307"/>
      <c r="B58" s="306"/>
      <c r="C58" s="305"/>
      <c r="D58" s="304"/>
      <c r="E58" s="303"/>
      <c r="F58" s="303"/>
      <c r="G58" s="303"/>
      <c r="H58" s="303"/>
      <c r="I58" s="303"/>
      <c r="J58" s="303"/>
    </row>
    <row r="59" spans="1:26" x14ac:dyDescent="0.2">
      <c r="A59" s="304"/>
      <c r="B59" s="317" t="s">
        <v>509</v>
      </c>
      <c r="C59" s="316"/>
      <c r="D59" s="315"/>
      <c r="E59" s="314"/>
      <c r="F59" s="314"/>
      <c r="G59" s="314"/>
      <c r="H59" s="314"/>
      <c r="I59" s="314"/>
      <c r="J59" s="314"/>
      <c r="Z59" s="275" t="s">
        <v>468</v>
      </c>
    </row>
    <row r="60" spans="1:26" x14ac:dyDescent="0.2">
      <c r="A60" s="307" t="s">
        <v>508</v>
      </c>
      <c r="B60" s="313" t="s">
        <v>507</v>
      </c>
      <c r="C60" s="312" t="s">
        <v>503</v>
      </c>
      <c r="D60" s="304">
        <v>25</v>
      </c>
      <c r="E60" s="303">
        <v>0</v>
      </c>
      <c r="F60" s="303">
        <f>D60*E60</f>
        <v>0</v>
      </c>
      <c r="G60" s="303">
        <v>0</v>
      </c>
      <c r="H60" s="303">
        <f>D60*G60</f>
        <v>0</v>
      </c>
      <c r="I60" s="303">
        <f>E60+G60</f>
        <v>0</v>
      </c>
      <c r="J60" s="303">
        <f>D60*I60</f>
        <v>0</v>
      </c>
    </row>
    <row r="61" spans="1:26" x14ac:dyDescent="0.2">
      <c r="A61" s="307"/>
      <c r="B61" s="306"/>
      <c r="C61" s="305"/>
      <c r="D61" s="304"/>
      <c r="E61" s="303"/>
      <c r="F61" s="303"/>
      <c r="G61" s="303"/>
      <c r="H61" s="303"/>
      <c r="I61" s="303"/>
      <c r="J61" s="303"/>
    </row>
    <row r="62" spans="1:26" x14ac:dyDescent="0.2">
      <c r="A62" s="304"/>
      <c r="B62" s="317" t="s">
        <v>506</v>
      </c>
      <c r="C62" s="316"/>
      <c r="D62" s="315"/>
      <c r="E62" s="314"/>
      <c r="F62" s="314"/>
      <c r="G62" s="314"/>
      <c r="H62" s="314"/>
      <c r="I62" s="314"/>
      <c r="J62" s="314"/>
      <c r="Z62" s="275" t="s">
        <v>468</v>
      </c>
    </row>
    <row r="63" spans="1:26" x14ac:dyDescent="0.2">
      <c r="A63" s="304" t="s">
        <v>505</v>
      </c>
      <c r="B63" s="313" t="s">
        <v>504</v>
      </c>
      <c r="C63" s="312" t="s">
        <v>503</v>
      </c>
      <c r="D63" s="304">
        <v>12</v>
      </c>
      <c r="E63" s="303">
        <v>0</v>
      </c>
      <c r="F63" s="303">
        <f>D63*E63</f>
        <v>0</v>
      </c>
      <c r="G63" s="303">
        <v>0</v>
      </c>
      <c r="H63" s="303">
        <f>D63*G63</f>
        <v>0</v>
      </c>
      <c r="I63" s="303">
        <f>E63+G63</f>
        <v>0</v>
      </c>
      <c r="J63" s="303">
        <f>D63*I63</f>
        <v>0</v>
      </c>
      <c r="Z63" s="275" t="s">
        <v>502</v>
      </c>
    </row>
    <row r="64" spans="1:26" x14ac:dyDescent="0.2">
      <c r="A64" s="307"/>
      <c r="B64" s="306"/>
      <c r="C64" s="305"/>
      <c r="D64" s="304"/>
      <c r="E64" s="303"/>
      <c r="F64" s="303"/>
      <c r="G64" s="303"/>
      <c r="H64" s="303"/>
      <c r="I64" s="303"/>
      <c r="J64" s="303"/>
    </row>
    <row r="65" spans="1:26" x14ac:dyDescent="0.2">
      <c r="A65" s="304"/>
      <c r="B65" s="321" t="s">
        <v>501</v>
      </c>
      <c r="C65" s="320"/>
      <c r="D65" s="319"/>
      <c r="E65" s="318"/>
      <c r="F65" s="318">
        <f>SUM(F58:F64)</f>
        <v>0</v>
      </c>
      <c r="G65" s="318"/>
      <c r="H65" s="318">
        <f>SUM(H58:H64)</f>
        <v>0</v>
      </c>
      <c r="I65" s="318"/>
      <c r="J65" s="318">
        <f>SUM(J58:J64)</f>
        <v>0</v>
      </c>
      <c r="Z65" s="275" t="s">
        <v>500</v>
      </c>
    </row>
    <row r="66" spans="1:26" x14ac:dyDescent="0.2">
      <c r="A66" s="304"/>
      <c r="B66" s="311" t="s">
        <v>499</v>
      </c>
      <c r="C66" s="310"/>
      <c r="D66" s="309"/>
      <c r="E66" s="308"/>
      <c r="F66" s="308">
        <f>F7+F12+F18+F42+F48+F56+F65</f>
        <v>0</v>
      </c>
      <c r="G66" s="308"/>
      <c r="H66" s="308">
        <f>H7+H12+H18+H42+H48+H56+H65</f>
        <v>0</v>
      </c>
      <c r="I66" s="308"/>
      <c r="J66" s="308">
        <f>J7+J12+J18+J42+J48+J56+J65</f>
        <v>0</v>
      </c>
      <c r="Z66" s="275" t="s">
        <v>498</v>
      </c>
    </row>
    <row r="67" spans="1:26" x14ac:dyDescent="0.2">
      <c r="A67" s="304"/>
      <c r="B67" s="311" t="s">
        <v>68</v>
      </c>
      <c r="C67" s="310"/>
      <c r="D67" s="309"/>
      <c r="E67" s="308"/>
      <c r="F67" s="308"/>
      <c r="G67" s="308"/>
      <c r="H67" s="308"/>
      <c r="I67" s="308"/>
      <c r="J67" s="308"/>
      <c r="Z67" s="275" t="s">
        <v>497</v>
      </c>
    </row>
    <row r="68" spans="1:26" x14ac:dyDescent="0.2">
      <c r="A68" s="307"/>
      <c r="B68" s="306"/>
      <c r="C68" s="305"/>
      <c r="D68" s="304"/>
      <c r="E68" s="303"/>
      <c r="F68" s="303"/>
      <c r="G68" s="303"/>
      <c r="H68" s="303"/>
      <c r="I68" s="303"/>
      <c r="J68" s="303"/>
    </row>
    <row r="69" spans="1:26" x14ac:dyDescent="0.2">
      <c r="A69" s="304"/>
      <c r="B69" s="317" t="s">
        <v>496</v>
      </c>
      <c r="C69" s="316"/>
      <c r="D69" s="315"/>
      <c r="E69" s="314"/>
      <c r="F69" s="314"/>
      <c r="G69" s="314"/>
      <c r="H69" s="314"/>
      <c r="I69" s="314"/>
      <c r="J69" s="314"/>
      <c r="Z69" s="275" t="s">
        <v>468</v>
      </c>
    </row>
    <row r="70" spans="1:26" x14ac:dyDescent="0.2">
      <c r="A70" s="307" t="s">
        <v>495</v>
      </c>
      <c r="B70" s="313" t="s">
        <v>494</v>
      </c>
      <c r="C70" s="312" t="s">
        <v>493</v>
      </c>
      <c r="D70" s="304">
        <v>1</v>
      </c>
      <c r="E70" s="303">
        <v>0</v>
      </c>
      <c r="F70" s="303">
        <f>D70*E70</f>
        <v>0</v>
      </c>
      <c r="G70" s="303">
        <v>0</v>
      </c>
      <c r="H70" s="303">
        <f>D70*G70</f>
        <v>0</v>
      </c>
      <c r="I70" s="303">
        <f>E70+G70</f>
        <v>0</v>
      </c>
      <c r="J70" s="303">
        <f>D70*I70</f>
        <v>0</v>
      </c>
    </row>
    <row r="71" spans="1:26" x14ac:dyDescent="0.2">
      <c r="A71" s="307"/>
      <c r="B71" s="306"/>
      <c r="C71" s="305"/>
      <c r="D71" s="304"/>
      <c r="E71" s="303"/>
      <c r="F71" s="303"/>
      <c r="G71" s="303"/>
      <c r="H71" s="303"/>
      <c r="I71" s="303"/>
      <c r="J71" s="303"/>
    </row>
    <row r="72" spans="1:26" x14ac:dyDescent="0.2">
      <c r="A72" s="304"/>
      <c r="B72" s="317" t="s">
        <v>492</v>
      </c>
      <c r="C72" s="316"/>
      <c r="D72" s="315"/>
      <c r="E72" s="314"/>
      <c r="F72" s="314"/>
      <c r="G72" s="314"/>
      <c r="H72" s="314"/>
      <c r="I72" s="314"/>
      <c r="J72" s="314"/>
      <c r="Z72" s="275" t="s">
        <v>468</v>
      </c>
    </row>
    <row r="73" spans="1:26" x14ac:dyDescent="0.2">
      <c r="A73" s="307" t="s">
        <v>491</v>
      </c>
      <c r="B73" s="313" t="s">
        <v>490</v>
      </c>
      <c r="C73" s="312" t="s">
        <v>134</v>
      </c>
      <c r="D73" s="304">
        <v>2</v>
      </c>
      <c r="E73" s="303">
        <v>0</v>
      </c>
      <c r="F73" s="303">
        <f>D73*E73</f>
        <v>0</v>
      </c>
      <c r="G73" s="303">
        <v>0</v>
      </c>
      <c r="H73" s="303">
        <f>D73*G73</f>
        <v>0</v>
      </c>
      <c r="I73" s="303">
        <f>E73+G73</f>
        <v>0</v>
      </c>
      <c r="J73" s="303">
        <f>D73*I73</f>
        <v>0</v>
      </c>
    </row>
    <row r="74" spans="1:26" x14ac:dyDescent="0.2">
      <c r="A74" s="307"/>
      <c r="B74" s="306"/>
      <c r="C74" s="305"/>
      <c r="D74" s="304"/>
      <c r="E74" s="303"/>
      <c r="F74" s="303"/>
      <c r="G74" s="303"/>
      <c r="H74" s="303"/>
      <c r="I74" s="303"/>
      <c r="J74" s="303"/>
    </row>
    <row r="75" spans="1:26" x14ac:dyDescent="0.2">
      <c r="A75" s="304"/>
      <c r="B75" s="317" t="s">
        <v>489</v>
      </c>
      <c r="C75" s="316"/>
      <c r="D75" s="315"/>
      <c r="E75" s="314"/>
      <c r="F75" s="314"/>
      <c r="G75" s="314"/>
      <c r="H75" s="314"/>
      <c r="I75" s="314"/>
      <c r="J75" s="314"/>
      <c r="Z75" s="275" t="s">
        <v>468</v>
      </c>
    </row>
    <row r="76" spans="1:26" x14ac:dyDescent="0.2">
      <c r="A76" s="307" t="s">
        <v>488</v>
      </c>
      <c r="B76" s="313" t="s">
        <v>487</v>
      </c>
      <c r="C76" s="312" t="s">
        <v>134</v>
      </c>
      <c r="D76" s="304">
        <v>2</v>
      </c>
      <c r="E76" s="303">
        <v>0</v>
      </c>
      <c r="F76" s="303">
        <f>D76*E76</f>
        <v>0</v>
      </c>
      <c r="G76" s="303">
        <v>0</v>
      </c>
      <c r="H76" s="303">
        <f>D76*G76</f>
        <v>0</v>
      </c>
      <c r="I76" s="303">
        <f>E76+G76</f>
        <v>0</v>
      </c>
      <c r="J76" s="303">
        <f>D76*I76</f>
        <v>0</v>
      </c>
    </row>
    <row r="77" spans="1:26" x14ac:dyDescent="0.2">
      <c r="A77" s="307"/>
      <c r="B77" s="306"/>
      <c r="C77" s="305"/>
      <c r="D77" s="304"/>
      <c r="E77" s="303"/>
      <c r="F77" s="303"/>
      <c r="G77" s="303"/>
      <c r="H77" s="303"/>
      <c r="I77" s="303"/>
      <c r="J77" s="303"/>
    </row>
    <row r="78" spans="1:26" x14ac:dyDescent="0.2">
      <c r="A78" s="304"/>
      <c r="B78" s="317" t="s">
        <v>486</v>
      </c>
      <c r="C78" s="316"/>
      <c r="D78" s="315"/>
      <c r="E78" s="314"/>
      <c r="F78" s="314"/>
      <c r="G78" s="314"/>
      <c r="H78" s="314"/>
      <c r="I78" s="314"/>
      <c r="J78" s="314"/>
      <c r="Z78" s="275" t="s">
        <v>468</v>
      </c>
    </row>
    <row r="79" spans="1:26" x14ac:dyDescent="0.2">
      <c r="A79" s="307" t="s">
        <v>485</v>
      </c>
      <c r="B79" s="313" t="s">
        <v>484</v>
      </c>
      <c r="C79" s="312" t="s">
        <v>143</v>
      </c>
      <c r="D79" s="304">
        <v>4</v>
      </c>
      <c r="E79" s="303">
        <v>0</v>
      </c>
      <c r="F79" s="303">
        <f>D79*E79</f>
        <v>0</v>
      </c>
      <c r="G79" s="303">
        <v>0</v>
      </c>
      <c r="H79" s="303">
        <f>D79*G79</f>
        <v>0</v>
      </c>
      <c r="I79" s="303">
        <f>E79+G79</f>
        <v>0</v>
      </c>
      <c r="J79" s="303">
        <f>D79*I79</f>
        <v>0</v>
      </c>
    </row>
    <row r="80" spans="1:26" x14ac:dyDescent="0.2">
      <c r="A80" s="307"/>
      <c r="B80" s="306"/>
      <c r="C80" s="305"/>
      <c r="D80" s="304"/>
      <c r="E80" s="303"/>
      <c r="F80" s="303"/>
      <c r="G80" s="303"/>
      <c r="H80" s="303"/>
      <c r="I80" s="303"/>
      <c r="J80" s="303"/>
    </row>
    <row r="81" spans="1:26" x14ac:dyDescent="0.2">
      <c r="A81" s="304"/>
      <c r="B81" s="317" t="s">
        <v>483</v>
      </c>
      <c r="C81" s="316"/>
      <c r="D81" s="315"/>
      <c r="E81" s="314"/>
      <c r="F81" s="314"/>
      <c r="G81" s="314"/>
      <c r="H81" s="314"/>
      <c r="I81" s="314"/>
      <c r="J81" s="314"/>
      <c r="Z81" s="275" t="s">
        <v>468</v>
      </c>
    </row>
    <row r="82" spans="1:26" x14ac:dyDescent="0.2">
      <c r="A82" s="307" t="s">
        <v>482</v>
      </c>
      <c r="B82" s="313" t="s">
        <v>481</v>
      </c>
      <c r="C82" s="312" t="s">
        <v>143</v>
      </c>
      <c r="D82" s="304">
        <v>4</v>
      </c>
      <c r="E82" s="303">
        <v>0</v>
      </c>
      <c r="F82" s="303">
        <f>D82*E82</f>
        <v>0</v>
      </c>
      <c r="G82" s="303">
        <v>0</v>
      </c>
      <c r="H82" s="303">
        <f>D82*G82</f>
        <v>0</v>
      </c>
      <c r="I82" s="303">
        <f>E82+G82</f>
        <v>0</v>
      </c>
      <c r="J82" s="303">
        <f>D82*I82</f>
        <v>0</v>
      </c>
    </row>
    <row r="83" spans="1:26" x14ac:dyDescent="0.2">
      <c r="A83" s="307"/>
      <c r="B83" s="306"/>
      <c r="C83" s="305"/>
      <c r="D83" s="304"/>
      <c r="E83" s="303"/>
      <c r="F83" s="303"/>
      <c r="G83" s="303"/>
      <c r="H83" s="303"/>
      <c r="I83" s="303"/>
      <c r="J83" s="303"/>
    </row>
    <row r="84" spans="1:26" x14ac:dyDescent="0.2">
      <c r="A84" s="304"/>
      <c r="B84" s="317" t="s">
        <v>480</v>
      </c>
      <c r="C84" s="316"/>
      <c r="D84" s="315"/>
      <c r="E84" s="314"/>
      <c r="F84" s="314"/>
      <c r="G84" s="314"/>
      <c r="H84" s="314"/>
      <c r="I84" s="314"/>
      <c r="J84" s="314"/>
      <c r="Z84" s="275" t="s">
        <v>468</v>
      </c>
    </row>
    <row r="85" spans="1:26" x14ac:dyDescent="0.2">
      <c r="A85" s="307" t="s">
        <v>479</v>
      </c>
      <c r="B85" s="313" t="s">
        <v>470</v>
      </c>
      <c r="C85" s="312" t="s">
        <v>143</v>
      </c>
      <c r="D85" s="304">
        <v>40</v>
      </c>
      <c r="E85" s="303">
        <v>0</v>
      </c>
      <c r="F85" s="303">
        <f>D85*E85</f>
        <v>0</v>
      </c>
      <c r="G85" s="303">
        <v>0</v>
      </c>
      <c r="H85" s="303">
        <f>D85*G85</f>
        <v>0</v>
      </c>
      <c r="I85" s="303">
        <f>E85+G85</f>
        <v>0</v>
      </c>
      <c r="J85" s="303">
        <f>D85*I85</f>
        <v>0</v>
      </c>
    </row>
    <row r="86" spans="1:26" x14ac:dyDescent="0.2">
      <c r="A86" s="307"/>
      <c r="B86" s="306"/>
      <c r="C86" s="305"/>
      <c r="D86" s="304"/>
      <c r="E86" s="303"/>
      <c r="F86" s="303"/>
      <c r="G86" s="303"/>
      <c r="H86" s="303"/>
      <c r="I86" s="303"/>
      <c r="J86" s="303"/>
    </row>
    <row r="87" spans="1:26" x14ac:dyDescent="0.2">
      <c r="A87" s="304"/>
      <c r="B87" s="317" t="s">
        <v>478</v>
      </c>
      <c r="C87" s="316"/>
      <c r="D87" s="315"/>
      <c r="E87" s="314"/>
      <c r="F87" s="314"/>
      <c r="G87" s="314"/>
      <c r="H87" s="314"/>
      <c r="I87" s="314"/>
      <c r="J87" s="314"/>
      <c r="Z87" s="275" t="s">
        <v>468</v>
      </c>
    </row>
    <row r="88" spans="1:26" x14ac:dyDescent="0.2">
      <c r="A88" s="307" t="s">
        <v>477</v>
      </c>
      <c r="B88" s="313" t="s">
        <v>476</v>
      </c>
      <c r="C88" s="312" t="s">
        <v>143</v>
      </c>
      <c r="D88" s="304">
        <v>40</v>
      </c>
      <c r="E88" s="303">
        <v>0</v>
      </c>
      <c r="F88" s="303">
        <f>D88*E88</f>
        <v>0</v>
      </c>
      <c r="G88" s="303">
        <v>0</v>
      </c>
      <c r="H88" s="303">
        <f>D88*G88</f>
        <v>0</v>
      </c>
      <c r="I88" s="303">
        <f>E88+G88</f>
        <v>0</v>
      </c>
      <c r="J88" s="303">
        <f>D88*I88</f>
        <v>0</v>
      </c>
    </row>
    <row r="89" spans="1:26" x14ac:dyDescent="0.2">
      <c r="A89" s="307"/>
      <c r="B89" s="306"/>
      <c r="C89" s="305"/>
      <c r="D89" s="304"/>
      <c r="E89" s="303"/>
      <c r="F89" s="303"/>
      <c r="G89" s="303"/>
      <c r="H89" s="303"/>
      <c r="I89" s="303"/>
      <c r="J89" s="303"/>
    </row>
    <row r="90" spans="1:26" x14ac:dyDescent="0.2">
      <c r="A90" s="304"/>
      <c r="B90" s="317" t="s">
        <v>475</v>
      </c>
      <c r="C90" s="316"/>
      <c r="D90" s="315"/>
      <c r="E90" s="314"/>
      <c r="F90" s="314"/>
      <c r="G90" s="314"/>
      <c r="H90" s="314"/>
      <c r="I90" s="314"/>
      <c r="J90" s="314"/>
      <c r="Z90" s="275" t="s">
        <v>468</v>
      </c>
    </row>
    <row r="91" spans="1:26" x14ac:dyDescent="0.2">
      <c r="A91" s="307" t="s">
        <v>474</v>
      </c>
      <c r="B91" s="313" t="s">
        <v>473</v>
      </c>
      <c r="C91" s="312" t="s">
        <v>143</v>
      </c>
      <c r="D91" s="304">
        <v>40</v>
      </c>
      <c r="E91" s="303">
        <v>0</v>
      </c>
      <c r="F91" s="303">
        <f>D91*E91</f>
        <v>0</v>
      </c>
      <c r="G91" s="303">
        <v>0</v>
      </c>
      <c r="H91" s="303">
        <f>D91*G91</f>
        <v>0</v>
      </c>
      <c r="I91" s="303">
        <f>E91+G91</f>
        <v>0</v>
      </c>
      <c r="J91" s="303">
        <f>D91*I91</f>
        <v>0</v>
      </c>
    </row>
    <row r="92" spans="1:26" x14ac:dyDescent="0.2">
      <c r="A92" s="307"/>
      <c r="B92" s="306"/>
      <c r="C92" s="305"/>
      <c r="D92" s="304"/>
      <c r="E92" s="303"/>
      <c r="F92" s="303"/>
      <c r="G92" s="303"/>
      <c r="H92" s="303"/>
      <c r="I92" s="303"/>
      <c r="J92" s="303"/>
    </row>
    <row r="93" spans="1:26" x14ac:dyDescent="0.2">
      <c r="A93" s="304"/>
      <c r="B93" s="317" t="s">
        <v>472</v>
      </c>
      <c r="C93" s="316"/>
      <c r="D93" s="315"/>
      <c r="E93" s="314"/>
      <c r="F93" s="314"/>
      <c r="G93" s="314"/>
      <c r="H93" s="314"/>
      <c r="I93" s="314"/>
      <c r="J93" s="314"/>
      <c r="Z93" s="275" t="s">
        <v>468</v>
      </c>
    </row>
    <row r="94" spans="1:26" x14ac:dyDescent="0.2">
      <c r="A94" s="307" t="s">
        <v>471</v>
      </c>
      <c r="B94" s="313" t="s">
        <v>470</v>
      </c>
      <c r="C94" s="312" t="s">
        <v>143</v>
      </c>
      <c r="D94" s="304">
        <v>40</v>
      </c>
      <c r="E94" s="303">
        <v>0</v>
      </c>
      <c r="F94" s="303">
        <f>D94*E94</f>
        <v>0</v>
      </c>
      <c r="G94" s="303">
        <v>0</v>
      </c>
      <c r="H94" s="303">
        <f>D94*G94</f>
        <v>0</v>
      </c>
      <c r="I94" s="303">
        <f>E94+G94</f>
        <v>0</v>
      </c>
      <c r="J94" s="303">
        <f>D94*I94</f>
        <v>0</v>
      </c>
    </row>
    <row r="95" spans="1:26" x14ac:dyDescent="0.2">
      <c r="A95" s="307"/>
      <c r="B95" s="306"/>
      <c r="C95" s="305"/>
      <c r="D95" s="304"/>
      <c r="E95" s="303"/>
      <c r="F95" s="303"/>
      <c r="G95" s="303"/>
      <c r="H95" s="303"/>
      <c r="I95" s="303"/>
      <c r="J95" s="303"/>
    </row>
    <row r="96" spans="1:26" x14ac:dyDescent="0.2">
      <c r="A96" s="304"/>
      <c r="B96" s="317" t="s">
        <v>469</v>
      </c>
      <c r="C96" s="316"/>
      <c r="D96" s="315"/>
      <c r="E96" s="314"/>
      <c r="F96" s="314"/>
      <c r="G96" s="314"/>
      <c r="H96" s="314"/>
      <c r="I96" s="314"/>
      <c r="J96" s="314"/>
      <c r="Z96" s="275" t="s">
        <v>468</v>
      </c>
    </row>
    <row r="97" spans="1:26" x14ac:dyDescent="0.2">
      <c r="A97" s="307" t="s">
        <v>467</v>
      </c>
      <c r="B97" s="313" t="s">
        <v>466</v>
      </c>
      <c r="C97" s="312" t="s">
        <v>134</v>
      </c>
      <c r="D97" s="304">
        <v>20</v>
      </c>
      <c r="E97" s="303">
        <v>0</v>
      </c>
      <c r="F97" s="303">
        <f>D97*E97</f>
        <v>0</v>
      </c>
      <c r="G97" s="303">
        <v>0</v>
      </c>
      <c r="H97" s="303">
        <f>D97*G97</f>
        <v>0</v>
      </c>
      <c r="I97" s="303">
        <f>E97+G97</f>
        <v>0</v>
      </c>
      <c r="J97" s="303">
        <f>D97*I97</f>
        <v>0</v>
      </c>
    </row>
    <row r="98" spans="1:26" x14ac:dyDescent="0.2">
      <c r="A98" s="307" t="s">
        <v>465</v>
      </c>
      <c r="B98" s="313" t="s">
        <v>464</v>
      </c>
      <c r="C98" s="312" t="s">
        <v>134</v>
      </c>
      <c r="D98" s="304">
        <v>20</v>
      </c>
      <c r="E98" s="303">
        <v>0</v>
      </c>
      <c r="F98" s="303">
        <f>D98*E98</f>
        <v>0</v>
      </c>
      <c r="G98" s="303">
        <v>0</v>
      </c>
      <c r="H98" s="303">
        <f>D98*G98</f>
        <v>0</v>
      </c>
      <c r="I98" s="303">
        <f>E98+G98</f>
        <v>0</v>
      </c>
      <c r="J98" s="303">
        <f>D98*I98</f>
        <v>0</v>
      </c>
    </row>
    <row r="99" spans="1:26" x14ac:dyDescent="0.2">
      <c r="A99" s="307"/>
      <c r="B99" s="306"/>
      <c r="C99" s="305"/>
      <c r="D99" s="304"/>
      <c r="E99" s="303"/>
      <c r="F99" s="303"/>
      <c r="G99" s="303"/>
      <c r="H99" s="303"/>
      <c r="I99" s="303"/>
      <c r="J99" s="303"/>
    </row>
    <row r="100" spans="1:26" x14ac:dyDescent="0.2">
      <c r="A100" s="304"/>
      <c r="B100" s="311" t="s">
        <v>463</v>
      </c>
      <c r="C100" s="310"/>
      <c r="D100" s="309"/>
      <c r="E100" s="308"/>
      <c r="F100" s="308">
        <f>SUM(F68:F99)</f>
        <v>0</v>
      </c>
      <c r="G100" s="308"/>
      <c r="H100" s="308">
        <f>SUM(H68:H99)</f>
        <v>0</v>
      </c>
      <c r="I100" s="308"/>
      <c r="J100" s="308">
        <f>SUM(J68:J99)</f>
        <v>0</v>
      </c>
      <c r="Z100" s="275" t="s">
        <v>462</v>
      </c>
    </row>
    <row r="101" spans="1:26" x14ac:dyDescent="0.2">
      <c r="A101" s="307"/>
      <c r="B101" s="306"/>
      <c r="C101" s="305"/>
      <c r="D101" s="304"/>
      <c r="E101" s="303"/>
      <c r="F101" s="303"/>
      <c r="G101" s="303"/>
      <c r="H101" s="303"/>
      <c r="I101" s="303"/>
      <c r="J101" s="303"/>
    </row>
    <row r="102" spans="1:26" x14ac:dyDescent="0.2">
      <c r="A102" s="307"/>
      <c r="B102" s="306"/>
      <c r="C102" s="305"/>
      <c r="D102" s="304">
        <v>0</v>
      </c>
      <c r="E102" s="303">
        <v>0</v>
      </c>
      <c r="F102" s="303">
        <v>0</v>
      </c>
      <c r="G102" s="303">
        <v>0</v>
      </c>
      <c r="H102" s="303">
        <v>0</v>
      </c>
      <c r="I102" s="303">
        <v>0</v>
      </c>
      <c r="J102" s="303">
        <v>0</v>
      </c>
    </row>
  </sheetData>
  <pageMargins left="0.23622047244094485" right="0.23622047244094485" top="0.70866141732283472" bottom="0.70866141732283472" header="0.5" footer="0.5"/>
  <pageSetup paperSize="9" fitToHeight="0" orientation="landscape" r:id="rId1"/>
  <headerFooter alignWithMargins="0">
    <oddHeader>&amp;R&amp;F</oddHead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53</vt:i4>
      </vt:variant>
    </vt:vector>
  </HeadingPairs>
  <TitlesOfParts>
    <vt:vector size="59" baseType="lpstr">
      <vt:lpstr>Pokyny pro vyplnění</vt:lpstr>
      <vt:lpstr>Stavba</vt:lpstr>
      <vt:lpstr>VzorPolozky</vt:lpstr>
      <vt:lpstr>01 01 Pol</vt:lpstr>
      <vt:lpstr>Rekapitulace</vt:lpstr>
      <vt:lpstr>Rozpočet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Rozpočet!Názvy_tisku</vt:lpstr>
      <vt:lpstr>oadresa</vt:lpstr>
      <vt:lpstr>Stavba!Objednatel</vt:lpstr>
      <vt:lpstr>Stavba!Objekt</vt:lpstr>
      <vt:lpstr>'01 01 Pol'!Oblast_tisku</vt:lpstr>
      <vt:lpstr>Rekapitulace!Oblast_tisku</vt:lpstr>
      <vt:lpstr>Rozpočet!Oblast_tisku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Rekapitulace</vt:lpstr>
      <vt:lpstr>Rozpočet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2019-03-19T12:27:02Z</cp:lastPrinted>
  <dcterms:created xsi:type="dcterms:W3CDTF">2009-04-08T07:15:50Z</dcterms:created>
  <dcterms:modified xsi:type="dcterms:W3CDTF">2025-09-05T10:30:47Z</dcterms:modified>
</cp:coreProperties>
</file>