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RM - Výzvy\00_Technické služby\2025\06_TSO_Hlavní_obnova_chodník_R\od Jirky\"/>
    </mc:Choice>
  </mc:AlternateContent>
  <xr:revisionPtr revIDLastSave="0" documentId="13_ncr:1_{6A5B048B-0DB1-4E9B-BC9D-DB39B825F60F}" xr6:coauthVersionLast="47" xr6:coauthVersionMax="47" xr10:uidLastSave="{00000000-0000-0000-0000-000000000000}"/>
  <bookViews>
    <workbookView xWindow="-109" yWindow="-109" windowWidth="26301" windowHeight="14169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Pol'!$A$1:$Y$36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32" i="12" l="1"/>
  <c r="G33" i="12"/>
  <c r="G34" i="12"/>
  <c r="G31" i="12"/>
  <c r="G29" i="12"/>
  <c r="G27" i="12"/>
  <c r="G25" i="12"/>
  <c r="G24" i="12"/>
  <c r="G22" i="12"/>
  <c r="G21" i="12" s="1"/>
  <c r="I54" i="1" s="1"/>
  <c r="G19" i="12"/>
  <c r="G20" i="12"/>
  <c r="G18" i="12"/>
  <c r="G16" i="12"/>
  <c r="G15" i="12"/>
  <c r="G12" i="12"/>
  <c r="G13" i="12"/>
  <c r="G11" i="12"/>
  <c r="G9" i="12"/>
  <c r="F42" i="1"/>
  <c r="G42" i="1"/>
  <c r="H42" i="1"/>
  <c r="I42" i="1"/>
  <c r="J41" i="1"/>
  <c r="J40" i="1"/>
  <c r="J39" i="1"/>
  <c r="J42" i="1" s="1"/>
  <c r="J28" i="1"/>
  <c r="J26" i="1"/>
  <c r="G38" i="1"/>
  <c r="F38" i="1"/>
  <c r="J23" i="1"/>
  <c r="J24" i="1"/>
  <c r="J25" i="1"/>
  <c r="J27" i="1"/>
  <c r="E24" i="1"/>
  <c r="E26" i="1"/>
  <c r="G26" i="12" l="1"/>
  <c r="I56" i="1" s="1"/>
  <c r="G17" i="12"/>
  <c r="I53" i="1" s="1"/>
  <c r="G8" i="12"/>
  <c r="I52" i="1" s="1"/>
  <c r="G23" i="12"/>
  <c r="I17" i="1" s="1"/>
  <c r="G30" i="12"/>
  <c r="I57" i="1" s="1"/>
  <c r="I19" i="1"/>
  <c r="I55" i="1" l="1"/>
  <c r="I16" i="1"/>
  <c r="I21" i="1" s="1"/>
  <c r="G25" i="1" s="1"/>
  <c r="G26" i="1" s="1"/>
  <c r="G29" i="1" s="1"/>
  <c r="I58" i="1"/>
  <c r="J57" i="1" s="1"/>
  <c r="J54" i="1" l="1"/>
  <c r="J56" i="1"/>
  <c r="J55" i="1"/>
  <c r="J53" i="1"/>
  <c r="J52" i="1"/>
  <c r="J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</author>
  </authors>
  <commentList>
    <comment ref="S6" authorId="0" shapeId="0" xr:uid="{2B8F35C9-CA38-478D-8FC8-ABEF16C2F9A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565AC00-3DA3-4D72-80F1-6F8F3E16550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<sst xmlns="http://schemas.openxmlformats.org/spreadsheetml/2006/main" count="318" uniqueCount="164">
  <si>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</si>
  <si>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</si>
  <si>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</si>
  <si>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</si>
  <si>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</si>
  <si>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</si>
  <si>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</si>
  <si>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</si>
  <si>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</si>
  <si>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</si>
  <si>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</si>
  <si>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</si>
  <si>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</si>
  <si>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</si>
  <si>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</si>
  <si>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</si>
  <si>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</si>
  <si>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</si>
  <si>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</si>
  <si>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</si>
  <si>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</si>
  <si>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</si>
  <si>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</si>
  <si>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</si>
  <si>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</si>
  <si>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</si>
  <si>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</si>
  <si>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</si>
  <si>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</si>
  <si>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</si>
  <si>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</si>
  <si>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</si>
  <si>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</si>
  <si>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</si>
  <si>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</si>
  <si>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</si>
  <si>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</si>
  <si>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</si>
  <si>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</si>
  <si>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</si>
  <si>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</si>
  <si>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</si>
  <si>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</si>
  <si>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</si>
  <si>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Chodník</t>
  </si>
  <si>
    <t>Objekt:</t>
  </si>
  <si>
    <t>Rozpočet:</t>
  </si>
  <si>
    <t>2025022</t>
  </si>
  <si>
    <t>Obnova chodníku v ul. Hlavní č.p. 1253 - 1254, p.č. 1270/3 k. ú. Kvítkovice u Otrokovic</t>
  </si>
  <si>
    <t>Stavba</t>
  </si>
  <si>
    <t>Celkem za stavbu</t>
  </si>
  <si>
    <t>CZK</t>
  </si>
  <si>
    <t>#POPS</t>
  </si>
  <si>
    <t>Popis stavby: 2025022 - Obnova chodníku v ul. Hlavní č.p. 1253 - 1254, p.č. 1270/3 k. ú. Kvítkovice u Otrokovic</t>
  </si>
  <si>
    <t>#POPO</t>
  </si>
  <si>
    <t>Popis objektu: 01 - Chodník</t>
  </si>
  <si>
    <t>#POPR</t>
  </si>
  <si>
    <t>Popis rozpočtu: 01 - Chodník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</si>
  <si>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</si>
  <si>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</si>
  <si>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</si>
  <si>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</si>
  <si>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</si>
  <si>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</si>
  <si>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</si>
  <si>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</si>
  <si>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</si>
  <si>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</si>
  <si>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</si>
  <si>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</si>
  <si>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</si>
  <si>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</si>
  <si>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</si>
  <si>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</si>
  <si>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</si>
  <si>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</si>
  <si>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</si>
  <si>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</si>
  <si>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</si>
  <si>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</si>
  <si>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</si>
  <si>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</si>
  <si>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</si>
  <si>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</si>
  <si>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</si>
  <si>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</si>
  <si>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</si>
  <si>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</si>
  <si>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</si>
  <si>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</si>
  <si>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</si>
  <si>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</si>
  <si>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</si>
  <si>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</si>
  <si>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</si>
  <si>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</si>
  <si>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</si>
  <si>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</si>
  <si>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</si>
  <si>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</si>
  <si>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</si>
  <si>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113106005RAE</t>
  </si>
  <si>
    <t>Odstranění betonové dlažby včetně podkladu, plocha do 50 m2 včetně naložení a odvozu na skládku investora do 10 km</t>
  </si>
  <si>
    <t>m2</t>
  </si>
  <si>
    <t>RTS 25/ I</t>
  </si>
  <si>
    <t>Agregovaná položka</t>
  </si>
  <si>
    <t>Běžná</t>
  </si>
  <si>
    <t>POL2_</t>
  </si>
  <si>
    <t>Včetně nakládání a vodorovného přemístění do 1 km.</t>
  </si>
  <si>
    <t>POP</t>
  </si>
  <si>
    <t>113354OA0</t>
  </si>
  <si>
    <t>ODSTRAN PODKLADU ZPEVNĚNÝCH PLOCH Z BETONU, ODVOZ DO 5KM</t>
  </si>
  <si>
    <t>M3</t>
  </si>
  <si>
    <t>113524OA0</t>
  </si>
  <si>
    <t>ODSTRANĚNÍ CHODNÍKOVÝCH A SILNIČNÍCH OBRUBNÍKŮ BETONOVÝCH, ODVOZ DO 5KM</t>
  </si>
  <si>
    <t>M</t>
  </si>
  <si>
    <t>181300010RAA</t>
  </si>
  <si>
    <t>Rozprostření ornice v rovině tloušťka 150 mm dovoz ornice ze vzdálenosti 500 m, osetí trávou</t>
  </si>
  <si>
    <t>Včetně přesunu hmot.</t>
  </si>
  <si>
    <t>965200012RA0</t>
  </si>
  <si>
    <t>Bourání vrstev asfaltových</t>
  </si>
  <si>
    <t>m3</t>
  </si>
  <si>
    <t>5832012R</t>
  </si>
  <si>
    <t>Zemina zahradní, tříděná 0/8</t>
  </si>
  <si>
    <t>t</t>
  </si>
  <si>
    <t>SPCM</t>
  </si>
  <si>
    <t>Specifikace</t>
  </si>
  <si>
    <t>POL3_</t>
  </si>
  <si>
    <t>567211220R00</t>
  </si>
  <si>
    <t>Podklad z prostého betonu tř. II  tloušťky 20 cm</t>
  </si>
  <si>
    <t>Práce</t>
  </si>
  <si>
    <t>POL1_</t>
  </si>
  <si>
    <t>917862111RT5</t>
  </si>
  <si>
    <t>Osazení stojatého obrubníku betonového, s boční opěrou, do lože z betonu C 12/15 včetně obrubníku ABO 100/10/25</t>
  </si>
  <si>
    <t>m</t>
  </si>
  <si>
    <t>591100020RAAR</t>
  </si>
  <si>
    <t>Chodník z dlažby zámkové, podklad štěrkodrť dlažba přírodní tloušťka 80 mm</t>
  </si>
  <si>
    <t>Vlastní</t>
  </si>
  <si>
    <t>Indiv</t>
  </si>
  <si>
    <t>899331111R00</t>
  </si>
  <si>
    <t>Výšková úprava poklopu do 20 cm</t>
  </si>
  <si>
    <t>kus</t>
  </si>
  <si>
    <t>20250554</t>
  </si>
  <si>
    <t>Demontáž a zpětná montáž nájezdové rampy</t>
  </si>
  <si>
    <t>20250555</t>
  </si>
  <si>
    <t>Demontáž, úprava a zpětná montáž zábradlí</t>
  </si>
  <si>
    <t>979999997R00</t>
  </si>
  <si>
    <t>RTS 24/ II</t>
  </si>
  <si>
    <t>17 107</t>
  </si>
  <si>
    <t>015130OA0</t>
  </si>
  <si>
    <t>T</t>
  </si>
  <si>
    <t>EXP 24</t>
  </si>
  <si>
    <t>202050556</t>
  </si>
  <si>
    <t>Doprava materiálu a pracovníků na stavbu</t>
  </si>
  <si>
    <t>soubor</t>
  </si>
  <si>
    <t>20250557</t>
  </si>
  <si>
    <t>Vytýčení inženýrských sítí</t>
  </si>
  <si>
    <t>20250558</t>
  </si>
  <si>
    <t xml:space="preserve">Zařízení staveniště </t>
  </si>
  <si>
    <t>20250559</t>
  </si>
  <si>
    <t>Koordinační činnost</t>
  </si>
  <si>
    <t>END</t>
  </si>
  <si>
    <r>
      <t xml:space="preserve">POPLATKY ZA LIKVIDACI ODPADŮ NEKONTAMINOVANÝCH - 17 03 02  VYBOURANÝ ASFALTOVÝ BETON BEZ DEHTU </t>
    </r>
    <r>
      <rPr>
        <sz val="8"/>
        <color rgb="FFFF0000"/>
        <rFont val="Arial CE"/>
        <charset val="238"/>
      </rPr>
      <t xml:space="preserve">- </t>
    </r>
    <r>
      <rPr>
        <b/>
        <sz val="12"/>
        <color rgb="FFFF0000"/>
        <rFont val="Arial CE"/>
        <charset val="238"/>
      </rPr>
      <t>Tuto položku NACENIT s 0,-- Kč !!!!</t>
    </r>
  </si>
  <si>
    <r>
      <t xml:space="preserve">Poplatek za recyklaci směsi suti betonu, cihel, tašek a keram.výrobků, kusovost do 1600 cm2 (170107)- </t>
    </r>
    <r>
      <rPr>
        <b/>
        <sz val="12"/>
        <color rgb="FFFF0000"/>
        <rFont val="Arial CE"/>
        <charset val="238"/>
      </rPr>
      <t>Tuto položku NACENIT s 0,-- Kč !!!!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</si>
</sst>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rgb="FFFF0000"/>
      <name val="Arial CE"/>
      <charset val="238"/>
    </font>
    <font>
      <b/>
      <sz val="12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5" borderId="42" xfId="0" applyFont="1" applyFill="1" applyBorder="1" applyAlignment="1">
      <alignment vertical="top"/>
    </xf>
    <xf numFmtId="49" fontId="16" fillId="5" borderId="43" xfId="0" applyNumberFormat="1" applyFont="1" applyFill="1" applyBorder="1" applyAlignment="1">
      <alignment vertical="top"/>
    </xf>
    <xf numFmtId="49" fontId="16" fillId="5" borderId="43" xfId="0" applyNumberFormat="1" applyFont="1" applyFill="1" applyBorder="1" applyAlignment="1">
      <alignment horizontal="left" vertical="top" wrapText="1"/>
    </xf>
    <xf numFmtId="0" fontId="16" fillId="5" borderId="43" xfId="0" applyFont="1" applyFill="1" applyBorder="1" applyAlignment="1">
      <alignment horizontal="center" vertical="top" shrinkToFit="1"/>
    </xf>
    <xf numFmtId="165" fontId="16" fillId="5" borderId="43" xfId="0" applyNumberFormat="1" applyFont="1" applyFill="1" applyBorder="1" applyAlignment="1">
      <alignment vertical="top" shrinkToFit="1"/>
    </xf>
    <xf numFmtId="4" fontId="16" fillId="5" borderId="43" xfId="0" applyNumberFormat="1" applyFont="1" applyFill="1" applyBorder="1" applyAlignment="1">
      <alignment vertical="top" shrinkToFit="1"/>
    </xf>
    <xf numFmtId="4" fontId="16" fillId="5" borderId="44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5" borderId="39" xfId="0" applyFont="1" applyFill="1" applyBorder="1" applyAlignment="1">
      <alignment vertical="top"/>
    </xf>
    <xf numFmtId="49" fontId="16" fillId="5" borderId="40" xfId="0" applyNumberFormat="1" applyFont="1" applyFill="1" applyBorder="1" applyAlignment="1">
      <alignment vertical="top"/>
    </xf>
    <xf numFmtId="49" fontId="16" fillId="5" borderId="40" xfId="0" applyNumberFormat="1" applyFont="1" applyFill="1" applyBorder="1" applyAlignment="1">
      <alignment horizontal="left" vertical="top" wrapText="1"/>
    </xf>
    <xf numFmtId="0" fontId="16" fillId="5" borderId="40" xfId="0" applyFont="1" applyFill="1" applyBorder="1" applyAlignment="1">
      <alignment horizontal="center" vertical="top" shrinkToFit="1"/>
    </xf>
    <xf numFmtId="165" fontId="16" fillId="5" borderId="40" xfId="0" applyNumberFormat="1" applyFont="1" applyFill="1" applyBorder="1" applyAlignment="1">
      <alignment vertical="top" shrinkToFit="1"/>
    </xf>
    <xf numFmtId="4" fontId="16" fillId="5" borderId="40" xfId="0" applyNumberFormat="1" applyFont="1" applyFill="1" applyBorder="1" applyAlignment="1">
      <alignment vertical="top" shrinkToFit="1"/>
    </xf>
    <xf numFmtId="4" fontId="16" fillId="5" borderId="41" xfId="0" applyNumberFormat="1" applyFont="1" applyFill="1" applyBorder="1" applyAlignment="1">
      <alignment vertical="top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40</v>
      </c>
    </row>
    <row r="2" spans="1:7" ht="57.75" customHeight="1" x14ac:dyDescent="0.2">
      <c r="A2" s="184" t="s">
        <v>41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55" zoomScaleNormal="100" zoomScaleSheetLayoutView="75" workbookViewId="0">
      <selection activeCell="G30" sqref="G30"/>
    </sheetView>
  </sheetViews>
  <sheetFormatPr defaultColWidth="9" defaultRowHeight="12.9" x14ac:dyDescent="0.2"/>
  <cols>
    <col min="1" max="1" width="8.5" hidden="1" customWidth="1"/>
    <col min="2" max="2" width="13.5" customWidth="1"/>
    <col min="3" max="3" width="7.5" style="52" customWidth="1"/>
    <col min="4" max="4" width="13" style="52" customWidth="1"/>
    <col min="5" max="5" width="9.625" style="52" customWidth="1"/>
    <col min="6" max="6" width="11.625" customWidth="1"/>
    <col min="7" max="9" width="13" customWidth="1"/>
    <col min="10" max="10" width="5.5" customWidth="1"/>
    <col min="11" max="11" width="4.375" customWidth="1"/>
    <col min="12" max="15" width="10.625" customWidth="1"/>
  </cols>
  <sheetData>
    <row r="1" spans="1:15" ht="33.799999999999997" customHeight="1" x14ac:dyDescent="0.2">
      <c r="A1" s="47" t="s">
        <v>38</v>
      </c>
      <c r="B1" s="185" t="s">
        <v>4</v>
      </c>
      <c r="C1" s="186"/>
      <c r="D1" s="186"/>
      <c r="E1" s="186"/>
      <c r="F1" s="186"/>
      <c r="G1" s="186"/>
      <c r="H1" s="186"/>
      <c r="I1" s="186"/>
      <c r="J1" s="187"/>
    </row>
    <row r="2" spans="1:15" ht="36" customHeight="1" x14ac:dyDescent="0.2">
      <c r="A2" s="2"/>
      <c r="B2" s="77" t="s">
        <v>24</v>
      </c>
      <c r="C2" s="78"/>
      <c r="D2" s="79" t="s">
        <v>47</v>
      </c>
      <c r="E2" s="194" t="s">
        <v>48</v>
      </c>
      <c r="F2" s="195"/>
      <c r="G2" s="195"/>
      <c r="H2" s="195"/>
      <c r="I2" s="195"/>
      <c r="J2" s="196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197" t="s">
        <v>44</v>
      </c>
      <c r="F3" s="198"/>
      <c r="G3" s="198"/>
      <c r="H3" s="198"/>
      <c r="I3" s="198"/>
      <c r="J3" s="199"/>
    </row>
    <row r="4" spans="1:15" ht="23.3" customHeight="1" x14ac:dyDescent="0.2">
      <c r="A4" s="76">
        <v>799</v>
      </c>
      <c r="B4" s="82" t="s">
        <v>46</v>
      </c>
      <c r="C4" s="83"/>
      <c r="D4" s="84" t="s">
        <v>43</v>
      </c>
      <c r="E4" s="207" t="s">
        <v>44</v>
      </c>
      <c r="F4" s="208"/>
      <c r="G4" s="208"/>
      <c r="H4" s="208"/>
      <c r="I4" s="208"/>
      <c r="J4" s="209"/>
    </row>
    <row r="5" spans="1:15" ht="23.95" customHeight="1" x14ac:dyDescent="0.2">
      <c r="A5" s="2"/>
      <c r="B5" s="31" t="s">
        <v>23</v>
      </c>
      <c r="D5" s="212"/>
      <c r="E5" s="213"/>
      <c r="F5" s="213"/>
      <c r="G5" s="213"/>
      <c r="H5" s="18" t="s">
        <v>42</v>
      </c>
      <c r="I5" s="22"/>
      <c r="J5" s="8"/>
    </row>
    <row r="6" spans="1:15" ht="15.8" customHeight="1" x14ac:dyDescent="0.2">
      <c r="A6" s="2"/>
      <c r="B6" s="28"/>
      <c r="C6" s="55"/>
      <c r="D6" s="214"/>
      <c r="E6" s="215"/>
      <c r="F6" s="215"/>
      <c r="G6" s="215"/>
      <c r="H6" s="18" t="s">
        <v>36</v>
      </c>
      <c r="I6" s="22"/>
      <c r="J6" s="8"/>
    </row>
    <row r="7" spans="1:15" ht="15.8" customHeight="1" x14ac:dyDescent="0.2">
      <c r="A7" s="2"/>
      <c r="B7" s="29"/>
      <c r="C7" s="56"/>
      <c r="D7" s="53"/>
      <c r="E7" s="216"/>
      <c r="F7" s="217"/>
      <c r="G7" s="217"/>
      <c r="H7" s="24"/>
      <c r="I7" s="23"/>
      <c r="J7" s="34"/>
    </row>
    <row r="8" spans="1:15" ht="23.95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20</v>
      </c>
      <c r="D11" s="201"/>
      <c r="E11" s="201"/>
      <c r="F11" s="201"/>
      <c r="G11" s="201"/>
      <c r="H11" s="18" t="s">
        <v>42</v>
      </c>
      <c r="I11" s="22"/>
      <c r="J11" s="8"/>
    </row>
    <row r="12" spans="1:15" ht="15.8" customHeight="1" x14ac:dyDescent="0.2">
      <c r="A12" s="2"/>
      <c r="B12" s="28"/>
      <c r="C12" s="55"/>
      <c r="D12" s="206"/>
      <c r="E12" s="206"/>
      <c r="F12" s="206"/>
      <c r="G12" s="206"/>
      <c r="H12" s="18" t="s">
        <v>36</v>
      </c>
      <c r="I12" s="22"/>
      <c r="J12" s="8"/>
    </row>
    <row r="13" spans="1:15" ht="15.8" customHeight="1" x14ac:dyDescent="0.2">
      <c r="A13" s="2"/>
      <c r="B13" s="29"/>
      <c r="C13" s="56"/>
      <c r="D13" s="53"/>
      <c r="E13" s="210"/>
      <c r="F13" s="211"/>
      <c r="G13" s="211"/>
      <c r="H13" s="19"/>
      <c r="I13" s="23"/>
      <c r="J13" s="34"/>
    </row>
    <row r="14" spans="1:15" ht="23.95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34</v>
      </c>
      <c r="C15" s="61"/>
      <c r="D15" s="54"/>
      <c r="E15" s="200"/>
      <c r="F15" s="200"/>
      <c r="G15" s="202"/>
      <c r="H15" s="202"/>
      <c r="I15" s="202" t="s">
        <v>31</v>
      </c>
      <c r="J15" s="203"/>
    </row>
    <row r="16" spans="1:15" ht="23.3" customHeight="1" x14ac:dyDescent="0.2">
      <c r="A16" s="137" t="s">
        <v>26</v>
      </c>
      <c r="B16" s="38" t="s">
        <v>26</v>
      </c>
      <c r="C16" s="62"/>
      <c r="D16" s="63"/>
      <c r="E16" s="191"/>
      <c r="F16" s="192"/>
      <c r="G16" s="191"/>
      <c r="H16" s="192"/>
      <c r="I16" s="191">
        <f>'01 01 Pol'!G8+'01 01 Pol'!G17+'01 01 Pol'!G21+'01 01 Pol'!G26</f>
        <v>0</v>
      </c>
      <c r="J16" s="193"/>
    </row>
    <row r="17" spans="1:10" ht="23.3" customHeight="1" x14ac:dyDescent="0.2">
      <c r="A17" s="137" t="s">
        <v>27</v>
      </c>
      <c r="B17" s="38" t="s">
        <v>27</v>
      </c>
      <c r="C17" s="62"/>
      <c r="D17" s="63"/>
      <c r="E17" s="191"/>
      <c r="F17" s="192"/>
      <c r="G17" s="191"/>
      <c r="H17" s="192"/>
      <c r="I17" s="191">
        <f>'01 01 Pol'!G23</f>
        <v>0</v>
      </c>
      <c r="J17" s="193"/>
    </row>
    <row r="18" spans="1:10" ht="23.3" customHeight="1" x14ac:dyDescent="0.2">
      <c r="A18" s="137" t="s">
        <v>28</v>
      </c>
      <c r="B18" s="38" t="s">
        <v>28</v>
      </c>
      <c r="C18" s="62"/>
      <c r="D18" s="63"/>
      <c r="E18" s="191"/>
      <c r="F18" s="192"/>
      <c r="G18" s="191"/>
      <c r="H18" s="192"/>
      <c r="I18" s="191">
        <v>0</v>
      </c>
      <c r="J18" s="193"/>
    </row>
    <row r="19" spans="1:10" ht="23.3" customHeight="1" x14ac:dyDescent="0.2">
      <c r="A19" s="137" t="s">
        <v>71</v>
      </c>
      <c r="B19" s="38" t="s">
        <v>29</v>
      </c>
      <c r="C19" s="62"/>
      <c r="D19" s="63"/>
      <c r="E19" s="191"/>
      <c r="F19" s="192"/>
      <c r="G19" s="191"/>
      <c r="H19" s="192"/>
      <c r="I19" s="191">
        <f>'01 01 Pol'!G30</f>
        <v>0</v>
      </c>
      <c r="J19" s="193"/>
    </row>
    <row r="20" spans="1:10" ht="23.3" customHeight="1" x14ac:dyDescent="0.2">
      <c r="A20" s="137" t="s">
        <v>72</v>
      </c>
      <c r="B20" s="38" t="s">
        <v>30</v>
      </c>
      <c r="C20" s="62"/>
      <c r="D20" s="63"/>
      <c r="E20" s="191"/>
      <c r="F20" s="192"/>
      <c r="G20" s="191"/>
      <c r="H20" s="192"/>
      <c r="I20" s="191">
        <v>0</v>
      </c>
      <c r="J20" s="193"/>
    </row>
    <row r="21" spans="1:10" ht="23.3" customHeight="1" x14ac:dyDescent="0.25">
      <c r="A21" s="2"/>
      <c r="B21" s="48" t="s">
        <v>31</v>
      </c>
      <c r="C21" s="64"/>
      <c r="D21" s="65"/>
      <c r="E21" s="204"/>
      <c r="F21" s="205"/>
      <c r="G21" s="204"/>
      <c r="H21" s="205"/>
      <c r="I21" s="204">
        <f>SUM(I16:J20)</f>
        <v>0</v>
      </c>
      <c r="J21" s="223"/>
    </row>
    <row r="22" spans="1:10" ht="32.95000000000000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21">
        <v>0</v>
      </c>
      <c r="H23" s="222"/>
      <c r="I23" s="222"/>
      <c r="J23" s="40" t="str">
        <f t="shared" ref="J23:J28" si="0">Mena</f>
        <v>CZK</v>
      </c>
    </row>
    <row r="24" spans="1:10" ht="23.3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19">
        <v>0</v>
      </c>
      <c r="H24" s="220"/>
      <c r="I24" s="220"/>
      <c r="J24" s="40" t="str">
        <f t="shared" si="0"/>
        <v>CZK</v>
      </c>
    </row>
    <row r="25" spans="1:10" ht="23.3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21">
        <f>I21</f>
        <v>0</v>
      </c>
      <c r="H25" s="222"/>
      <c r="I25" s="222"/>
      <c r="J25" s="40" t="str">
        <f t="shared" si="0"/>
        <v>CZK</v>
      </c>
    </row>
    <row r="26" spans="1:10" ht="23.3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8">
        <f>ZakladDPHZakl*0.21</f>
        <v>0</v>
      </c>
      <c r="H26" s="189"/>
      <c r="I26" s="189"/>
      <c r="J26" s="37" t="str">
        <f t="shared" si="0"/>
        <v>CZK</v>
      </c>
    </row>
    <row r="27" spans="1:10" ht="23.3" customHeight="1" thickBot="1" x14ac:dyDescent="0.25">
      <c r="A27" s="2"/>
      <c r="B27" s="31" t="s">
        <v>5</v>
      </c>
      <c r="C27" s="70"/>
      <c r="D27" s="71"/>
      <c r="E27" s="70"/>
      <c r="F27" s="16"/>
      <c r="G27" s="190">
        <v>0</v>
      </c>
      <c r="H27" s="190"/>
      <c r="I27" s="190"/>
      <c r="J27" s="41" t="str">
        <f t="shared" si="0"/>
        <v>CZK</v>
      </c>
    </row>
    <row r="28" spans="1:10" ht="27.7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24">
        <v>1052922.8</v>
      </c>
      <c r="H28" s="225"/>
      <c r="I28" s="225"/>
      <c r="J28" s="114" t="str">
        <f t="shared" si="0"/>
        <v>CZK</v>
      </c>
    </row>
    <row r="29" spans="1:10" ht="27.7" customHeight="1" thickBot="1" x14ac:dyDescent="0.25">
      <c r="A29" s="2"/>
      <c r="B29" s="110" t="s">
        <v>37</v>
      </c>
      <c r="C29" s="115"/>
      <c r="D29" s="115"/>
      <c r="E29" s="115"/>
      <c r="F29" s="116"/>
      <c r="G29" s="224">
        <f>ZakladDPHZakl+DPHZakl</f>
        <v>0</v>
      </c>
      <c r="H29" s="224"/>
      <c r="I29" s="224"/>
      <c r="J29" s="117" t="s">
        <v>51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226"/>
      <c r="E34" s="227"/>
      <c r="G34" s="228"/>
      <c r="H34" s="229"/>
      <c r="I34" s="229"/>
      <c r="J34" s="25"/>
    </row>
    <row r="35" spans="1:10" ht="12.75" customHeight="1" x14ac:dyDescent="0.2">
      <c r="A35" s="2"/>
      <c r="B35" s="2"/>
      <c r="D35" s="218" t="s">
        <v>2</v>
      </c>
      <c r="E35" s="218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49</v>
      </c>
      <c r="C39" s="230"/>
      <c r="D39" s="230"/>
      <c r="E39" s="230"/>
      <c r="F39" s="97">
        <v>0</v>
      </c>
      <c r="G39" s="98">
        <v>1052922.8</v>
      </c>
      <c r="H39" s="99">
        <v>221113.79</v>
      </c>
      <c r="I39" s="99">
        <v>1274036.5900000001</v>
      </c>
      <c r="J39" s="100">
        <f>IF(CenaCelkemVypocet=0,"",I39/CenaCelkemVypocet*100)</f>
        <v>100</v>
      </c>
    </row>
    <row r="40" spans="1:10" ht="25.5" hidden="1" customHeight="1" x14ac:dyDescent="0.2">
      <c r="A40" s="86">
        <v>2</v>
      </c>
      <c r="B40" s="101" t="s">
        <v>43</v>
      </c>
      <c r="C40" s="231" t="s">
        <v>44</v>
      </c>
      <c r="D40" s="231"/>
      <c r="E40" s="231"/>
      <c r="F40" s="102">
        <v>0</v>
      </c>
      <c r="G40" s="103">
        <v>1052922.8</v>
      </c>
      <c r="H40" s="103">
        <v>221113.79</v>
      </c>
      <c r="I40" s="103">
        <v>1274036.5900000001</v>
      </c>
      <c r="J40" s="104">
        <f>IF(CenaCelkemVypocet=0,"",I40/CenaCelkemVypocet*100)</f>
        <v>100</v>
      </c>
    </row>
    <row r="41" spans="1:10" ht="25.5" hidden="1" customHeight="1" x14ac:dyDescent="0.2">
      <c r="A41" s="86">
        <v>3</v>
      </c>
      <c r="B41" s="105" t="s">
        <v>43</v>
      </c>
      <c r="C41" s="230" t="s">
        <v>44</v>
      </c>
      <c r="D41" s="230"/>
      <c r="E41" s="230"/>
      <c r="F41" s="106">
        <v>0</v>
      </c>
      <c r="G41" s="99">
        <v>1052922.8</v>
      </c>
      <c r="H41" s="99">
        <v>221113.79</v>
      </c>
      <c r="I41" s="99">
        <v>1274036.5900000001</v>
      </c>
      <c r="J41" s="100">
        <f>IF(CenaCelkemVypocet=0,"",I41/CenaCelkemVypocet*100)</f>
        <v>100</v>
      </c>
    </row>
    <row r="42" spans="1:10" ht="25.5" hidden="1" customHeight="1" x14ac:dyDescent="0.2">
      <c r="A42" s="86"/>
      <c r="B42" s="232" t="s">
        <v>50</v>
      </c>
      <c r="C42" s="233"/>
      <c r="D42" s="233"/>
      <c r="E42" s="234"/>
      <c r="F42" s="107">
        <f>SUMIF(A39:A41,"=1",F39:F41)</f>
        <v>0</v>
      </c>
      <c r="G42" s="108">
        <f>SUMIF(A39:A41,"=1",G39:G41)</f>
        <v>1052922.8</v>
      </c>
      <c r="H42" s="108">
        <f>SUMIF(A39:A41,"=1",H39:H41)</f>
        <v>221113.79</v>
      </c>
      <c r="I42" s="108">
        <f>SUMIF(A39:A41,"=1",I39:I41)</f>
        <v>1274036.5900000001</v>
      </c>
      <c r="J42" s="109">
        <f>SUMIF(A39:A41,"=1",J39:J41)</f>
        <v>100</v>
      </c>
    </row>
    <row r="44" spans="1:10" x14ac:dyDescent="0.2">
      <c r="A44" t="s">
        <v>52</v>
      </c>
      <c r="B44" t="s">
        <v>53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9" spans="1:10" ht="15.65" x14ac:dyDescent="0.25">
      <c r="B49" s="118" t="s">
        <v>58</v>
      </c>
    </row>
    <row r="51" spans="1:10" ht="25.5" customHeight="1" x14ac:dyDescent="0.2">
      <c r="A51" s="120"/>
      <c r="B51" s="123" t="s">
        <v>18</v>
      </c>
      <c r="C51" s="123" t="s">
        <v>6</v>
      </c>
      <c r="D51" s="124"/>
      <c r="E51" s="124"/>
      <c r="F51" s="125" t="s">
        <v>59</v>
      </c>
      <c r="G51" s="125"/>
      <c r="H51" s="125"/>
      <c r="I51" s="125" t="s">
        <v>31</v>
      </c>
      <c r="J51" s="125" t="s">
        <v>0</v>
      </c>
    </row>
    <row r="52" spans="1:10" ht="36.700000000000003" customHeight="1" x14ac:dyDescent="0.2">
      <c r="A52" s="121"/>
      <c r="B52" s="126" t="s">
        <v>60</v>
      </c>
      <c r="C52" s="235" t="s">
        <v>61</v>
      </c>
      <c r="D52" s="236"/>
      <c r="E52" s="236"/>
      <c r="F52" s="135" t="s">
        <v>26</v>
      </c>
      <c r="G52" s="127"/>
      <c r="H52" s="127"/>
      <c r="I52" s="127">
        <f>'01 01 Pol'!G8</f>
        <v>0</v>
      </c>
      <c r="J52" s="132" t="str">
        <f>IF(I58=0,"",I52/I58*100)</f>
        <v/>
      </c>
    </row>
    <row r="53" spans="1:10" ht="36.700000000000003" customHeight="1" x14ac:dyDescent="0.2">
      <c r="A53" s="121"/>
      <c r="B53" s="126" t="s">
        <v>62</v>
      </c>
      <c r="C53" s="235" t="s">
        <v>63</v>
      </c>
      <c r="D53" s="236"/>
      <c r="E53" s="236"/>
      <c r="F53" s="135" t="s">
        <v>26</v>
      </c>
      <c r="G53" s="127"/>
      <c r="H53" s="127"/>
      <c r="I53" s="127">
        <f>'01 01 Pol'!G17</f>
        <v>0</v>
      </c>
      <c r="J53" s="132" t="str">
        <f>IF(I58=0,"",I53/I58*100)</f>
        <v/>
      </c>
    </row>
    <row r="54" spans="1:10" ht="36.700000000000003" customHeight="1" x14ac:dyDescent="0.2">
      <c r="A54" s="121"/>
      <c r="B54" s="126" t="s">
        <v>64</v>
      </c>
      <c r="C54" s="235" t="s">
        <v>65</v>
      </c>
      <c r="D54" s="236"/>
      <c r="E54" s="236"/>
      <c r="F54" s="135" t="s">
        <v>26</v>
      </c>
      <c r="G54" s="127"/>
      <c r="H54" s="127"/>
      <c r="I54" s="127">
        <f>'01 01 Pol'!G21</f>
        <v>0</v>
      </c>
      <c r="J54" s="132" t="str">
        <f>IF(I58=0,"",I54/I58*100)</f>
        <v/>
      </c>
    </row>
    <row r="55" spans="1:10" ht="36.700000000000003" customHeight="1" x14ac:dyDescent="0.2">
      <c r="A55" s="121"/>
      <c r="B55" s="126" t="s">
        <v>66</v>
      </c>
      <c r="C55" s="235" t="s">
        <v>67</v>
      </c>
      <c r="D55" s="236"/>
      <c r="E55" s="236"/>
      <c r="F55" s="135" t="s">
        <v>27</v>
      </c>
      <c r="G55" s="127"/>
      <c r="H55" s="127"/>
      <c r="I55" s="127">
        <f>'01 01 Pol'!G23</f>
        <v>0</v>
      </c>
      <c r="J55" s="132" t="str">
        <f>IF(I58=0,"",I55/I58*100)</f>
        <v/>
      </c>
    </row>
    <row r="56" spans="1:10" ht="36.700000000000003" customHeight="1" x14ac:dyDescent="0.2">
      <c r="A56" s="121"/>
      <c r="B56" s="126" t="s">
        <v>68</v>
      </c>
      <c r="C56" s="235" t="s">
        <v>69</v>
      </c>
      <c r="D56" s="236"/>
      <c r="E56" s="236"/>
      <c r="F56" s="135" t="s">
        <v>70</v>
      </c>
      <c r="G56" s="127"/>
      <c r="H56" s="127"/>
      <c r="I56" s="127">
        <f>'01 01 Pol'!G26</f>
        <v>0</v>
      </c>
      <c r="J56" s="132" t="str">
        <f>IF(I58=0,"",I56/I58*100)</f>
        <v/>
      </c>
    </row>
    <row r="57" spans="1:10" ht="36.700000000000003" customHeight="1" x14ac:dyDescent="0.2">
      <c r="A57" s="121"/>
      <c r="B57" s="126" t="s">
        <v>71</v>
      </c>
      <c r="C57" s="235" t="s">
        <v>29</v>
      </c>
      <c r="D57" s="236"/>
      <c r="E57" s="236"/>
      <c r="F57" s="135" t="s">
        <v>71</v>
      </c>
      <c r="G57" s="127"/>
      <c r="H57" s="127"/>
      <c r="I57" s="127">
        <f>'01 01 Pol'!G30</f>
        <v>0</v>
      </c>
      <c r="J57" s="132" t="str">
        <f>IF(I58=0,"",I57/I58*100)</f>
        <v/>
      </c>
    </row>
    <row r="58" spans="1:10" ht="25.5" customHeight="1" x14ac:dyDescent="0.2">
      <c r="A58" s="122"/>
      <c r="B58" s="128" t="s">
        <v>1</v>
      </c>
      <c r="C58" s="129"/>
      <c r="D58" s="130"/>
      <c r="E58" s="130"/>
      <c r="F58" s="136"/>
      <c r="G58" s="131"/>
      <c r="H58" s="131"/>
      <c r="I58" s="131">
        <f>SUM(I52:I57)</f>
        <v>0</v>
      </c>
      <c r="J58" s="133">
        <f>SUM(J52:J57)</f>
        <v>0</v>
      </c>
    </row>
    <row r="59" spans="1:10" x14ac:dyDescent="0.2">
      <c r="F59" s="85"/>
      <c r="G59" s="85"/>
      <c r="H59" s="85"/>
      <c r="I59" s="85"/>
      <c r="J59" s="134"/>
    </row>
    <row r="60" spans="1:10" x14ac:dyDescent="0.2">
      <c r="F60" s="85"/>
      <c r="G60" s="85"/>
      <c r="H60" s="85"/>
      <c r="I60" s="85"/>
      <c r="J60" s="134"/>
    </row>
    <row r="61" spans="1:10" x14ac:dyDescent="0.2">
      <c r="F61" s="85"/>
      <c r="G61" s="85"/>
      <c r="H61" s="85"/>
      <c r="I61" s="85"/>
      <c r="J6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375" style="3" customWidth="1"/>
    <col min="2" max="2" width="14.5" style="3" customWidth="1"/>
    <col min="3" max="3" width="38.375" style="7" customWidth="1"/>
    <col min="4" max="4" width="4.5" style="3" customWidth="1"/>
    <col min="5" max="5" width="10.5" style="3" customWidth="1"/>
    <col min="6" max="6" width="9.875" style="3" customWidth="1"/>
    <col min="7" max="7" width="12.625" style="3" customWidth="1"/>
    <col min="8" max="16384" width="9.125" style="3"/>
  </cols>
  <sheetData>
    <row r="1" spans="1:7" ht="15.65" x14ac:dyDescent="0.2">
      <c r="A1" s="237" t="s">
        <v>7</v>
      </c>
      <c r="B1" s="237"/>
      <c r="C1" s="238"/>
      <c r="D1" s="237"/>
      <c r="E1" s="237"/>
      <c r="F1" s="237"/>
      <c r="G1" s="237"/>
    </row>
    <row r="2" spans="1:7" ht="25" customHeight="1" x14ac:dyDescent="0.2">
      <c r="A2" s="50" t="s">
        <v>8</v>
      </c>
      <c r="B2" s="49"/>
      <c r="C2" s="239"/>
      <c r="D2" s="239"/>
      <c r="E2" s="239"/>
      <c r="F2" s="239"/>
      <c r="G2" s="240"/>
    </row>
    <row r="3" spans="1:7" ht="25" customHeight="1" x14ac:dyDescent="0.2">
      <c r="A3" s="50" t="s">
        <v>9</v>
      </c>
      <c r="B3" s="49"/>
      <c r="C3" s="239"/>
      <c r="D3" s="239"/>
      <c r="E3" s="239"/>
      <c r="F3" s="239"/>
      <c r="G3" s="240"/>
    </row>
    <row r="4" spans="1:7" ht="25" customHeight="1" x14ac:dyDescent="0.2">
      <c r="A4" s="50" t="s">
        <v>10</v>
      </c>
      <c r="B4" s="49"/>
      <c r="C4" s="239"/>
      <c r="D4" s="239"/>
      <c r="E4" s="239"/>
      <c r="F4" s="239"/>
      <c r="G4" s="24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2EA5-977A-4FCE-8A2E-1CA01EA6DAB9}">
  <sheetPr>
    <outlinePr summaryBelow="0"/>
  </sheetPr>
  <dimension ref="A1:BH5000"/>
  <sheetViews>
    <sheetView tabSelected="1" workbookViewId="0">
      <pane ySplit="7" topLeftCell="A24" activePane="bottomLeft" state="frozen"/>
      <selection pane="bottomLeft" activeCell="AD26" sqref="AD26"/>
    </sheetView>
  </sheetViews>
  <sheetFormatPr defaultRowHeight="12.9" outlineLevelRow="1" x14ac:dyDescent="0.2"/>
  <cols>
    <col min="1" max="1" width="3.5" customWidth="1"/>
    <col min="2" max="2" width="12.5" style="119" customWidth="1"/>
    <col min="3" max="3" width="38.375" style="119" customWidth="1"/>
    <col min="4" max="4" width="4.875" customWidth="1"/>
    <col min="5" max="5" width="10.5" customWidth="1"/>
    <col min="6" max="6" width="9.875" customWidth="1"/>
    <col min="7" max="7" width="12.625" customWidth="1"/>
    <col min="8" max="25" width="0" hidden="1" customWidth="1"/>
    <col min="29" max="29" width="0" hidden="1" customWidth="1"/>
    <col min="31" max="41" width="0" hidden="1" customWidth="1"/>
  </cols>
  <sheetData>
    <row r="1" spans="1:60" ht="15.8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73</v>
      </c>
    </row>
    <row r="2" spans="1:60" ht="25" customHeight="1" x14ac:dyDescent="0.2">
      <c r="A2" s="50" t="s">
        <v>8</v>
      </c>
      <c r="B2" s="49" t="s">
        <v>47</v>
      </c>
      <c r="C2" s="244" t="s">
        <v>48</v>
      </c>
      <c r="D2" s="245"/>
      <c r="E2" s="245"/>
      <c r="F2" s="245"/>
      <c r="G2" s="246"/>
      <c r="AG2" t="s">
        <v>74</v>
      </c>
    </row>
    <row r="3" spans="1:60" ht="25" customHeight="1" x14ac:dyDescent="0.2">
      <c r="A3" s="50" t="s">
        <v>9</v>
      </c>
      <c r="B3" s="49" t="s">
        <v>43</v>
      </c>
      <c r="C3" s="244" t="s">
        <v>44</v>
      </c>
      <c r="D3" s="245"/>
      <c r="E3" s="245"/>
      <c r="F3" s="245"/>
      <c r="G3" s="246"/>
      <c r="AC3" s="119" t="s">
        <v>74</v>
      </c>
      <c r="AG3" t="s">
        <v>75</v>
      </c>
    </row>
    <row r="4" spans="1:60" ht="25" customHeight="1" x14ac:dyDescent="0.2">
      <c r="A4" s="138" t="s">
        <v>10</v>
      </c>
      <c r="B4" s="139" t="s">
        <v>43</v>
      </c>
      <c r="C4" s="247" t="s">
        <v>44</v>
      </c>
      <c r="D4" s="248"/>
      <c r="E4" s="248"/>
      <c r="F4" s="248"/>
      <c r="G4" s="249"/>
      <c r="AG4" t="s">
        <v>76</v>
      </c>
    </row>
    <row r="5" spans="1:60" x14ac:dyDescent="0.2">
      <c r="D5" s="10"/>
    </row>
    <row r="6" spans="1:60" ht="38.75" x14ac:dyDescent="0.2">
      <c r="A6" s="141" t="s">
        <v>77</v>
      </c>
      <c r="B6" s="143" t="s">
        <v>78</v>
      </c>
      <c r="C6" s="143" t="s">
        <v>79</v>
      </c>
      <c r="D6" s="142" t="s">
        <v>80</v>
      </c>
      <c r="E6" s="141" t="s">
        <v>81</v>
      </c>
      <c r="F6" s="140" t="s">
        <v>82</v>
      </c>
      <c r="G6" s="141" t="s">
        <v>31</v>
      </c>
      <c r="H6" s="144" t="s">
        <v>32</v>
      </c>
      <c r="I6" s="144" t="s">
        <v>83</v>
      </c>
      <c r="J6" s="144" t="s">
        <v>33</v>
      </c>
      <c r="K6" s="144" t="s">
        <v>84</v>
      </c>
      <c r="L6" s="144" t="s">
        <v>85</v>
      </c>
      <c r="M6" s="144" t="s">
        <v>86</v>
      </c>
      <c r="N6" s="144" t="s">
        <v>87</v>
      </c>
      <c r="O6" s="144" t="s">
        <v>88</v>
      </c>
      <c r="P6" s="144" t="s">
        <v>89</v>
      </c>
      <c r="Q6" s="144" t="s">
        <v>90</v>
      </c>
      <c r="R6" s="144" t="s">
        <v>91</v>
      </c>
      <c r="S6" s="144" t="s">
        <v>92</v>
      </c>
      <c r="T6" s="144" t="s">
        <v>93</v>
      </c>
      <c r="U6" s="144" t="s">
        <v>94</v>
      </c>
      <c r="V6" s="144" t="s">
        <v>95</v>
      </c>
      <c r="W6" s="144" t="s">
        <v>96</v>
      </c>
      <c r="X6" s="144" t="s">
        <v>97</v>
      </c>
      <c r="Y6" s="144" t="s">
        <v>98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ht="13.6" x14ac:dyDescent="0.2">
      <c r="A8" s="154" t="s">
        <v>99</v>
      </c>
      <c r="B8" s="155" t="s">
        <v>60</v>
      </c>
      <c r="C8" s="172" t="s">
        <v>61</v>
      </c>
      <c r="D8" s="156"/>
      <c r="E8" s="157"/>
      <c r="F8" s="158"/>
      <c r="G8" s="159">
        <f>G9+G11+G12+G13+G15+G16</f>
        <v>0</v>
      </c>
      <c r="H8" s="153"/>
      <c r="I8" s="153">
        <v>28935.200000000001</v>
      </c>
      <c r="J8" s="153"/>
      <c r="K8" s="153">
        <v>250987.6</v>
      </c>
      <c r="L8" s="153"/>
      <c r="M8" s="153"/>
      <c r="N8" s="152"/>
      <c r="O8" s="152"/>
      <c r="P8" s="152"/>
      <c r="Q8" s="152"/>
      <c r="R8" s="153"/>
      <c r="S8" s="153"/>
      <c r="T8" s="153"/>
      <c r="U8" s="153"/>
      <c r="V8" s="153"/>
      <c r="W8" s="153"/>
      <c r="X8" s="153"/>
      <c r="Y8" s="153"/>
      <c r="AG8" t="s">
        <v>100</v>
      </c>
    </row>
    <row r="9" spans="1:60" ht="32.6" x14ac:dyDescent="0.2">
      <c r="A9" s="160">
        <v>1</v>
      </c>
      <c r="B9" s="161" t="s">
        <v>101</v>
      </c>
      <c r="C9" s="173" t="s">
        <v>102</v>
      </c>
      <c r="D9" s="162" t="s">
        <v>103</v>
      </c>
      <c r="E9" s="163">
        <v>8</v>
      </c>
      <c r="F9" s="164">
        <v>0</v>
      </c>
      <c r="G9" s="165">
        <f>E9*F9</f>
        <v>0</v>
      </c>
      <c r="H9" s="151">
        <v>0</v>
      </c>
      <c r="I9" s="151">
        <v>0</v>
      </c>
      <c r="J9" s="151">
        <v>534</v>
      </c>
      <c r="K9" s="151">
        <v>4272</v>
      </c>
      <c r="L9" s="151">
        <v>21</v>
      </c>
      <c r="M9" s="151">
        <v>5169.12</v>
      </c>
      <c r="N9" s="150">
        <v>0</v>
      </c>
      <c r="O9" s="150">
        <v>0</v>
      </c>
      <c r="P9" s="150">
        <v>0.35799999999999998</v>
      </c>
      <c r="Q9" s="150">
        <v>2.8639999999999999</v>
      </c>
      <c r="R9" s="151"/>
      <c r="S9" s="151" t="s">
        <v>104</v>
      </c>
      <c r="T9" s="151" t="s">
        <v>104</v>
      </c>
      <c r="U9" s="151">
        <v>0</v>
      </c>
      <c r="V9" s="151">
        <v>0</v>
      </c>
      <c r="W9" s="151"/>
      <c r="X9" s="151" t="s">
        <v>105</v>
      </c>
      <c r="Y9" s="151" t="s">
        <v>106</v>
      </c>
      <c r="Z9" s="145"/>
      <c r="AA9" s="145"/>
      <c r="AB9" s="145"/>
      <c r="AC9" s="145"/>
      <c r="AD9" s="145"/>
      <c r="AE9" s="145"/>
      <c r="AF9" s="145"/>
      <c r="AG9" s="145" t="s">
        <v>107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outlineLevel="1" x14ac:dyDescent="0.2">
      <c r="A10" s="148"/>
      <c r="B10" s="149"/>
      <c r="C10" s="241" t="s">
        <v>108</v>
      </c>
      <c r="D10" s="242"/>
      <c r="E10" s="242"/>
      <c r="F10" s="242"/>
      <c r="G10" s="242"/>
      <c r="H10" s="151"/>
      <c r="I10" s="151"/>
      <c r="J10" s="151"/>
      <c r="K10" s="151"/>
      <c r="L10" s="151"/>
      <c r="M10" s="151"/>
      <c r="N10" s="150"/>
      <c r="O10" s="150"/>
      <c r="P10" s="150"/>
      <c r="Q10" s="150"/>
      <c r="R10" s="151"/>
      <c r="S10" s="151"/>
      <c r="T10" s="151"/>
      <c r="U10" s="151"/>
      <c r="V10" s="151"/>
      <c r="W10" s="151"/>
      <c r="X10" s="151"/>
      <c r="Y10" s="151"/>
      <c r="Z10" s="145"/>
      <c r="AA10" s="145"/>
      <c r="AB10" s="145"/>
      <c r="AC10" s="145"/>
      <c r="AD10" s="145"/>
      <c r="AE10" s="145"/>
      <c r="AF10" s="145"/>
      <c r="AG10" s="145" t="s">
        <v>109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ht="21.75" x14ac:dyDescent="0.2">
      <c r="A11" s="166">
        <v>2</v>
      </c>
      <c r="B11" s="167" t="s">
        <v>110</v>
      </c>
      <c r="C11" s="174" t="s">
        <v>111</v>
      </c>
      <c r="D11" s="168" t="s">
        <v>112</v>
      </c>
      <c r="E11" s="169">
        <v>42.8</v>
      </c>
      <c r="F11" s="170">
        <v>0</v>
      </c>
      <c r="G11" s="171">
        <f>E11*F11</f>
        <v>0</v>
      </c>
      <c r="H11" s="151">
        <v>0</v>
      </c>
      <c r="I11" s="151">
        <v>0</v>
      </c>
      <c r="J11" s="151">
        <v>1911</v>
      </c>
      <c r="K11" s="151">
        <v>81790.799999999988</v>
      </c>
      <c r="L11" s="151">
        <v>21</v>
      </c>
      <c r="M11" s="151">
        <v>98966.868000000002</v>
      </c>
      <c r="N11" s="150">
        <v>0</v>
      </c>
      <c r="O11" s="150">
        <v>0</v>
      </c>
      <c r="P11" s="150">
        <v>3.6</v>
      </c>
      <c r="Q11" s="150">
        <v>154.07999999999998</v>
      </c>
      <c r="R11" s="151"/>
      <c r="S11" s="151" t="s">
        <v>104</v>
      </c>
      <c r="T11" s="151" t="s">
        <v>104</v>
      </c>
      <c r="U11" s="151">
        <v>0</v>
      </c>
      <c r="V11" s="151">
        <v>0</v>
      </c>
      <c r="W11" s="151"/>
      <c r="X11" s="151" t="s">
        <v>105</v>
      </c>
      <c r="Y11" s="151" t="s">
        <v>106</v>
      </c>
      <c r="Z11" s="145"/>
      <c r="AA11" s="145"/>
      <c r="AB11" s="145"/>
      <c r="AC11" s="145"/>
      <c r="AD11" s="145"/>
      <c r="AE11" s="145"/>
      <c r="AF11" s="145"/>
      <c r="AG11" s="145" t="s">
        <v>107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ht="21.75" x14ac:dyDescent="0.2">
      <c r="A12" s="166">
        <v>3</v>
      </c>
      <c r="B12" s="167" t="s">
        <v>113</v>
      </c>
      <c r="C12" s="174" t="s">
        <v>114</v>
      </c>
      <c r="D12" s="168" t="s">
        <v>115</v>
      </c>
      <c r="E12" s="169">
        <v>128</v>
      </c>
      <c r="F12" s="170">
        <v>0</v>
      </c>
      <c r="G12" s="171">
        <f t="shared" ref="G12:G13" si="0">E12*F12</f>
        <v>0</v>
      </c>
      <c r="H12" s="151">
        <v>0</v>
      </c>
      <c r="I12" s="151">
        <v>0</v>
      </c>
      <c r="J12" s="151">
        <v>407</v>
      </c>
      <c r="K12" s="151">
        <v>52096</v>
      </c>
      <c r="L12" s="151">
        <v>21</v>
      </c>
      <c r="M12" s="151">
        <v>63036.160000000003</v>
      </c>
      <c r="N12" s="150">
        <v>0</v>
      </c>
      <c r="O12" s="150">
        <v>0</v>
      </c>
      <c r="P12" s="150">
        <v>0.27</v>
      </c>
      <c r="Q12" s="150">
        <v>34.56</v>
      </c>
      <c r="R12" s="151"/>
      <c r="S12" s="151" t="s">
        <v>104</v>
      </c>
      <c r="T12" s="151" t="s">
        <v>104</v>
      </c>
      <c r="U12" s="151">
        <v>0</v>
      </c>
      <c r="V12" s="151">
        <v>0</v>
      </c>
      <c r="W12" s="151"/>
      <c r="X12" s="151" t="s">
        <v>105</v>
      </c>
      <c r="Y12" s="151" t="s">
        <v>106</v>
      </c>
      <c r="Z12" s="145"/>
      <c r="AA12" s="145"/>
      <c r="AB12" s="145"/>
      <c r="AC12" s="145"/>
      <c r="AD12" s="145"/>
      <c r="AE12" s="145"/>
      <c r="AF12" s="145"/>
      <c r="AG12" s="145" t="s">
        <v>107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ht="21.75" x14ac:dyDescent="0.2">
      <c r="A13" s="160">
        <v>4</v>
      </c>
      <c r="B13" s="161" t="s">
        <v>116</v>
      </c>
      <c r="C13" s="173" t="s">
        <v>117</v>
      </c>
      <c r="D13" s="162" t="s">
        <v>103</v>
      </c>
      <c r="E13" s="163">
        <v>145</v>
      </c>
      <c r="F13" s="164">
        <v>0</v>
      </c>
      <c r="G13" s="171">
        <f t="shared" si="0"/>
        <v>0</v>
      </c>
      <c r="H13" s="151">
        <v>7.76</v>
      </c>
      <c r="I13" s="151">
        <v>1125.2</v>
      </c>
      <c r="J13" s="151">
        <v>163.24</v>
      </c>
      <c r="K13" s="151">
        <v>23669.800000000003</v>
      </c>
      <c r="L13" s="151">
        <v>21</v>
      </c>
      <c r="M13" s="151">
        <v>30001.95</v>
      </c>
      <c r="N13" s="150">
        <v>3.0000000000000001E-5</v>
      </c>
      <c r="O13" s="150">
        <v>4.3499999999999997E-3</v>
      </c>
      <c r="P13" s="150">
        <v>0</v>
      </c>
      <c r="Q13" s="150">
        <v>0</v>
      </c>
      <c r="R13" s="151"/>
      <c r="S13" s="151" t="s">
        <v>104</v>
      </c>
      <c r="T13" s="151" t="s">
        <v>104</v>
      </c>
      <c r="U13" s="151">
        <v>0</v>
      </c>
      <c r="V13" s="151">
        <v>0</v>
      </c>
      <c r="W13" s="151"/>
      <c r="X13" s="151" t="s">
        <v>105</v>
      </c>
      <c r="Y13" s="151" t="s">
        <v>106</v>
      </c>
      <c r="Z13" s="145"/>
      <c r="AA13" s="145"/>
      <c r="AB13" s="145"/>
      <c r="AC13" s="145"/>
      <c r="AD13" s="145"/>
      <c r="AE13" s="145"/>
      <c r="AF13" s="145"/>
      <c r="AG13" s="145" t="s">
        <v>107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1" x14ac:dyDescent="0.2">
      <c r="A14" s="148"/>
      <c r="B14" s="149"/>
      <c r="C14" s="241" t="s">
        <v>118</v>
      </c>
      <c r="D14" s="242"/>
      <c r="E14" s="242"/>
      <c r="F14" s="242"/>
      <c r="G14" s="242"/>
      <c r="H14" s="151"/>
      <c r="I14" s="151"/>
      <c r="J14" s="151"/>
      <c r="K14" s="151"/>
      <c r="L14" s="151"/>
      <c r="M14" s="151"/>
      <c r="N14" s="150"/>
      <c r="O14" s="150"/>
      <c r="P14" s="150"/>
      <c r="Q14" s="150"/>
      <c r="R14" s="151"/>
      <c r="S14" s="151"/>
      <c r="T14" s="151"/>
      <c r="U14" s="151"/>
      <c r="V14" s="151"/>
      <c r="W14" s="151"/>
      <c r="X14" s="151"/>
      <c r="Y14" s="151"/>
      <c r="Z14" s="145"/>
      <c r="AA14" s="145"/>
      <c r="AB14" s="145"/>
      <c r="AC14" s="145"/>
      <c r="AD14" s="145"/>
      <c r="AE14" s="145"/>
      <c r="AF14" s="145"/>
      <c r="AG14" s="145" t="s">
        <v>109</v>
      </c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x14ac:dyDescent="0.2">
      <c r="A15" s="166">
        <v>5</v>
      </c>
      <c r="B15" s="167" t="s">
        <v>119</v>
      </c>
      <c r="C15" s="174" t="s">
        <v>120</v>
      </c>
      <c r="D15" s="168" t="s">
        <v>121</v>
      </c>
      <c r="E15" s="169">
        <v>9.4</v>
      </c>
      <c r="F15" s="170">
        <v>0</v>
      </c>
      <c r="G15" s="171">
        <f>E15*F15</f>
        <v>0</v>
      </c>
      <c r="H15" s="151">
        <v>0</v>
      </c>
      <c r="I15" s="151">
        <v>0</v>
      </c>
      <c r="J15" s="151">
        <v>9485</v>
      </c>
      <c r="K15" s="151">
        <v>89159</v>
      </c>
      <c r="L15" s="151">
        <v>21</v>
      </c>
      <c r="M15" s="151">
        <v>107882.39</v>
      </c>
      <c r="N15" s="150">
        <v>0</v>
      </c>
      <c r="O15" s="150">
        <v>0</v>
      </c>
      <c r="P15" s="150">
        <v>2.2000000000000002</v>
      </c>
      <c r="Q15" s="150">
        <v>20.680000000000003</v>
      </c>
      <c r="R15" s="151"/>
      <c r="S15" s="151" t="s">
        <v>104</v>
      </c>
      <c r="T15" s="151" t="s">
        <v>104</v>
      </c>
      <c r="U15" s="151">
        <v>0</v>
      </c>
      <c r="V15" s="151">
        <v>0</v>
      </c>
      <c r="W15" s="151"/>
      <c r="X15" s="151" t="s">
        <v>105</v>
      </c>
      <c r="Y15" s="151" t="s">
        <v>106</v>
      </c>
      <c r="Z15" s="145"/>
      <c r="AA15" s="145"/>
      <c r="AB15" s="145"/>
      <c r="AC15" s="145"/>
      <c r="AD15" s="145"/>
      <c r="AE15" s="145"/>
      <c r="AF15" s="145"/>
      <c r="AG15" s="145" t="s">
        <v>107</v>
      </c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x14ac:dyDescent="0.2">
      <c r="A16" s="166">
        <v>6</v>
      </c>
      <c r="B16" s="167" t="s">
        <v>122</v>
      </c>
      <c r="C16" s="174" t="s">
        <v>123</v>
      </c>
      <c r="D16" s="168" t="s">
        <v>124</v>
      </c>
      <c r="E16" s="169">
        <v>45</v>
      </c>
      <c r="F16" s="170">
        <v>0</v>
      </c>
      <c r="G16" s="171">
        <f>E16*F16</f>
        <v>0</v>
      </c>
      <c r="H16" s="151">
        <v>618</v>
      </c>
      <c r="I16" s="151">
        <v>27810</v>
      </c>
      <c r="J16" s="151">
        <v>0</v>
      </c>
      <c r="K16" s="151">
        <v>0</v>
      </c>
      <c r="L16" s="151">
        <v>21</v>
      </c>
      <c r="M16" s="151">
        <v>33650.1</v>
      </c>
      <c r="N16" s="150">
        <v>1</v>
      </c>
      <c r="O16" s="150">
        <v>45</v>
      </c>
      <c r="P16" s="150">
        <v>0</v>
      </c>
      <c r="Q16" s="150">
        <v>0</v>
      </c>
      <c r="R16" s="151" t="s">
        <v>125</v>
      </c>
      <c r="S16" s="151" t="s">
        <v>104</v>
      </c>
      <c r="T16" s="151" t="s">
        <v>104</v>
      </c>
      <c r="U16" s="151">
        <v>0</v>
      </c>
      <c r="V16" s="151">
        <v>0</v>
      </c>
      <c r="W16" s="151"/>
      <c r="X16" s="151" t="s">
        <v>126</v>
      </c>
      <c r="Y16" s="151" t="s">
        <v>106</v>
      </c>
      <c r="Z16" s="145"/>
      <c r="AA16" s="145"/>
      <c r="AB16" s="145"/>
      <c r="AC16" s="145"/>
      <c r="AD16" s="145"/>
      <c r="AE16" s="145"/>
      <c r="AF16" s="145"/>
      <c r="AG16" s="145" t="s">
        <v>127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ht="13.6" x14ac:dyDescent="0.2">
      <c r="A17" s="154" t="s">
        <v>99</v>
      </c>
      <c r="B17" s="155" t="s">
        <v>62</v>
      </c>
      <c r="C17" s="172" t="s">
        <v>63</v>
      </c>
      <c r="D17" s="156"/>
      <c r="E17" s="157"/>
      <c r="F17" s="158"/>
      <c r="G17" s="159">
        <f>G18+G19+G20</f>
        <v>0</v>
      </c>
      <c r="H17" s="153"/>
      <c r="I17" s="153">
        <v>550182.38</v>
      </c>
      <c r="J17" s="153"/>
      <c r="K17" s="153">
        <v>36047.620000000003</v>
      </c>
      <c r="L17" s="153"/>
      <c r="M17" s="153"/>
      <c r="N17" s="152"/>
      <c r="O17" s="152"/>
      <c r="P17" s="152"/>
      <c r="Q17" s="152"/>
      <c r="R17" s="153"/>
      <c r="S17" s="153"/>
      <c r="T17" s="153"/>
      <c r="U17" s="153"/>
      <c r="V17" s="153"/>
      <c r="W17" s="153"/>
      <c r="X17" s="153"/>
      <c r="Y17" s="153"/>
      <c r="AG17" t="s">
        <v>100</v>
      </c>
    </row>
    <row r="18" spans="1:60" x14ac:dyDescent="0.2">
      <c r="A18" s="166">
        <v>7</v>
      </c>
      <c r="B18" s="167" t="s">
        <v>128</v>
      </c>
      <c r="C18" s="174" t="s">
        <v>129</v>
      </c>
      <c r="D18" s="168" t="s">
        <v>103</v>
      </c>
      <c r="E18" s="169">
        <v>94</v>
      </c>
      <c r="F18" s="170">
        <v>0</v>
      </c>
      <c r="G18" s="171">
        <f>E18*F18</f>
        <v>0</v>
      </c>
      <c r="H18" s="151">
        <v>690.89</v>
      </c>
      <c r="I18" s="151">
        <v>64943.659999999996</v>
      </c>
      <c r="J18" s="151">
        <v>128.11000000000001</v>
      </c>
      <c r="K18" s="151">
        <v>12042.340000000002</v>
      </c>
      <c r="L18" s="151">
        <v>21</v>
      </c>
      <c r="M18" s="151">
        <v>93153.06</v>
      </c>
      <c r="N18" s="150">
        <v>0.50666</v>
      </c>
      <c r="O18" s="150">
        <v>47.626040000000003</v>
      </c>
      <c r="P18" s="150">
        <v>0</v>
      </c>
      <c r="Q18" s="150">
        <v>0</v>
      </c>
      <c r="R18" s="151"/>
      <c r="S18" s="151" t="s">
        <v>104</v>
      </c>
      <c r="T18" s="151" t="s">
        <v>104</v>
      </c>
      <c r="U18" s="151">
        <v>0.16300000000000001</v>
      </c>
      <c r="V18" s="151">
        <v>15.322000000000001</v>
      </c>
      <c r="W18" s="151"/>
      <c r="X18" s="151" t="s">
        <v>130</v>
      </c>
      <c r="Y18" s="151" t="s">
        <v>106</v>
      </c>
      <c r="Z18" s="145"/>
      <c r="AA18" s="145"/>
      <c r="AB18" s="145"/>
      <c r="AC18" s="145"/>
      <c r="AD18" s="145"/>
      <c r="AE18" s="145"/>
      <c r="AF18" s="145"/>
      <c r="AG18" s="145" t="s">
        <v>131</v>
      </c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ht="32.6" x14ac:dyDescent="0.2">
      <c r="A19" s="166">
        <v>8</v>
      </c>
      <c r="B19" s="167" t="s">
        <v>132</v>
      </c>
      <c r="C19" s="174" t="s">
        <v>133</v>
      </c>
      <c r="D19" s="168" t="s">
        <v>134</v>
      </c>
      <c r="E19" s="169">
        <v>132</v>
      </c>
      <c r="F19" s="170">
        <v>0</v>
      </c>
      <c r="G19" s="171">
        <f t="shared" ref="G19:G20" si="1">E19*F19</f>
        <v>0</v>
      </c>
      <c r="H19" s="151">
        <v>385.16</v>
      </c>
      <c r="I19" s="151">
        <v>50841.120000000003</v>
      </c>
      <c r="J19" s="151">
        <v>181.84</v>
      </c>
      <c r="K19" s="151">
        <v>24002.880000000001</v>
      </c>
      <c r="L19" s="151">
        <v>21</v>
      </c>
      <c r="M19" s="151">
        <v>90561.24</v>
      </c>
      <c r="N19" s="150">
        <v>0.22133</v>
      </c>
      <c r="O19" s="150">
        <v>29.21556</v>
      </c>
      <c r="P19" s="150">
        <v>0</v>
      </c>
      <c r="Q19" s="150">
        <v>0</v>
      </c>
      <c r="R19" s="151"/>
      <c r="S19" s="151" t="s">
        <v>104</v>
      </c>
      <c r="T19" s="151" t="s">
        <v>104</v>
      </c>
      <c r="U19" s="151">
        <v>0.27</v>
      </c>
      <c r="V19" s="151">
        <v>35.64</v>
      </c>
      <c r="W19" s="151"/>
      <c r="X19" s="151" t="s">
        <v>130</v>
      </c>
      <c r="Y19" s="151" t="s">
        <v>106</v>
      </c>
      <c r="Z19" s="145"/>
      <c r="AA19" s="145"/>
      <c r="AB19" s="145"/>
      <c r="AC19" s="145"/>
      <c r="AD19" s="145"/>
      <c r="AE19" s="145"/>
      <c r="AF19" s="145"/>
      <c r="AG19" s="145" t="s">
        <v>131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ht="21.75" x14ac:dyDescent="0.2">
      <c r="A20" s="166">
        <v>9</v>
      </c>
      <c r="B20" s="167" t="s">
        <v>135</v>
      </c>
      <c r="C20" s="174" t="s">
        <v>136</v>
      </c>
      <c r="D20" s="168" t="s">
        <v>103</v>
      </c>
      <c r="E20" s="169">
        <v>240</v>
      </c>
      <c r="F20" s="170">
        <v>0</v>
      </c>
      <c r="G20" s="171">
        <f t="shared" si="1"/>
        <v>0</v>
      </c>
      <c r="H20" s="151">
        <v>1809.99</v>
      </c>
      <c r="I20" s="151">
        <v>434397.6</v>
      </c>
      <c r="J20" s="151">
        <v>0.01</v>
      </c>
      <c r="K20" s="151">
        <v>2.4</v>
      </c>
      <c r="L20" s="151">
        <v>21</v>
      </c>
      <c r="M20" s="151">
        <v>525624</v>
      </c>
      <c r="N20" s="150">
        <v>0.63654999999999995</v>
      </c>
      <c r="O20" s="150">
        <v>152.77199999999999</v>
      </c>
      <c r="P20" s="150">
        <v>0</v>
      </c>
      <c r="Q20" s="150">
        <v>0</v>
      </c>
      <c r="R20" s="151"/>
      <c r="S20" s="151" t="s">
        <v>137</v>
      </c>
      <c r="T20" s="151" t="s">
        <v>138</v>
      </c>
      <c r="U20" s="151">
        <v>0</v>
      </c>
      <c r="V20" s="151">
        <v>0</v>
      </c>
      <c r="W20" s="151"/>
      <c r="X20" s="151" t="s">
        <v>105</v>
      </c>
      <c r="Y20" s="151" t="s">
        <v>106</v>
      </c>
      <c r="Z20" s="145"/>
      <c r="AA20" s="145"/>
      <c r="AB20" s="145"/>
      <c r="AC20" s="145"/>
      <c r="AD20" s="145"/>
      <c r="AE20" s="145"/>
      <c r="AF20" s="145"/>
      <c r="AG20" s="145" t="s">
        <v>107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ht="13.6" x14ac:dyDescent="0.2">
      <c r="A21" s="154" t="s">
        <v>99</v>
      </c>
      <c r="B21" s="155" t="s">
        <v>64</v>
      </c>
      <c r="C21" s="172" t="s">
        <v>65</v>
      </c>
      <c r="D21" s="156"/>
      <c r="E21" s="157"/>
      <c r="F21" s="158"/>
      <c r="G21" s="159">
        <f>G22</f>
        <v>0</v>
      </c>
      <c r="H21" s="153"/>
      <c r="I21" s="153">
        <v>996.51</v>
      </c>
      <c r="J21" s="153"/>
      <c r="K21" s="153">
        <v>2353.4899999999998</v>
      </c>
      <c r="L21" s="153"/>
      <c r="M21" s="153"/>
      <c r="N21" s="152"/>
      <c r="O21" s="152"/>
      <c r="P21" s="152"/>
      <c r="Q21" s="152"/>
      <c r="R21" s="153"/>
      <c r="S21" s="153"/>
      <c r="T21" s="153"/>
      <c r="U21" s="153"/>
      <c r="V21" s="153"/>
      <c r="W21" s="153"/>
      <c r="X21" s="153"/>
      <c r="Y21" s="153"/>
      <c r="AG21" t="s">
        <v>100</v>
      </c>
    </row>
    <row r="22" spans="1:60" x14ac:dyDescent="0.2">
      <c r="A22" s="166">
        <v>10</v>
      </c>
      <c r="B22" s="167" t="s">
        <v>139</v>
      </c>
      <c r="C22" s="174" t="s">
        <v>140</v>
      </c>
      <c r="D22" s="168" t="s">
        <v>141</v>
      </c>
      <c r="E22" s="169">
        <v>1</v>
      </c>
      <c r="F22" s="170">
        <v>0</v>
      </c>
      <c r="G22" s="171">
        <f>E22*F22</f>
        <v>0</v>
      </c>
      <c r="H22" s="151">
        <v>996.51</v>
      </c>
      <c r="I22" s="151">
        <v>996.51</v>
      </c>
      <c r="J22" s="151">
        <v>2353.4899999999998</v>
      </c>
      <c r="K22" s="151">
        <v>2353.4899999999998</v>
      </c>
      <c r="L22" s="151">
        <v>21</v>
      </c>
      <c r="M22" s="151">
        <v>4053.5</v>
      </c>
      <c r="N22" s="150">
        <v>0.43093999999999999</v>
      </c>
      <c r="O22" s="150">
        <v>0.43093999999999999</v>
      </c>
      <c r="P22" s="150">
        <v>0</v>
      </c>
      <c r="Q22" s="150">
        <v>0</v>
      </c>
      <c r="R22" s="151"/>
      <c r="S22" s="151" t="s">
        <v>104</v>
      </c>
      <c r="T22" s="151" t="s">
        <v>104</v>
      </c>
      <c r="U22" s="151">
        <v>3.8170000000000002</v>
      </c>
      <c r="V22" s="151">
        <v>3.8170000000000002</v>
      </c>
      <c r="W22" s="151"/>
      <c r="X22" s="151" t="s">
        <v>130</v>
      </c>
      <c r="Y22" s="151" t="s">
        <v>106</v>
      </c>
      <c r="Z22" s="145"/>
      <c r="AA22" s="145"/>
      <c r="AB22" s="145"/>
      <c r="AC22" s="145"/>
      <c r="AD22" s="145"/>
      <c r="AE22" s="145"/>
      <c r="AF22" s="145"/>
      <c r="AG22" s="145" t="s">
        <v>131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ht="13.6" x14ac:dyDescent="0.2">
      <c r="A23" s="154" t="s">
        <v>99</v>
      </c>
      <c r="B23" s="155" t="s">
        <v>66</v>
      </c>
      <c r="C23" s="172" t="s">
        <v>67</v>
      </c>
      <c r="D23" s="156"/>
      <c r="E23" s="157"/>
      <c r="F23" s="158"/>
      <c r="G23" s="159">
        <f>G24+G25</f>
        <v>0</v>
      </c>
      <c r="H23" s="153"/>
      <c r="I23" s="153">
        <v>0</v>
      </c>
      <c r="J23" s="153"/>
      <c r="K23" s="153">
        <v>53600</v>
      </c>
      <c r="L23" s="153"/>
      <c r="M23" s="153"/>
      <c r="N23" s="152"/>
      <c r="O23" s="152"/>
      <c r="P23" s="152"/>
      <c r="Q23" s="152"/>
      <c r="R23" s="153"/>
      <c r="S23" s="153"/>
      <c r="T23" s="153"/>
      <c r="U23" s="153"/>
      <c r="V23" s="153"/>
      <c r="W23" s="153"/>
      <c r="X23" s="153"/>
      <c r="Y23" s="153"/>
      <c r="AG23" t="s">
        <v>100</v>
      </c>
    </row>
    <row r="24" spans="1:60" x14ac:dyDescent="0.2">
      <c r="A24" s="166">
        <v>11</v>
      </c>
      <c r="B24" s="167" t="s">
        <v>142</v>
      </c>
      <c r="C24" s="174" t="s">
        <v>143</v>
      </c>
      <c r="D24" s="168" t="s">
        <v>141</v>
      </c>
      <c r="E24" s="169">
        <v>2</v>
      </c>
      <c r="F24" s="170">
        <v>0</v>
      </c>
      <c r="G24" s="171">
        <f>E24*F24</f>
        <v>0</v>
      </c>
      <c r="H24" s="151">
        <v>0</v>
      </c>
      <c r="I24" s="151">
        <v>0</v>
      </c>
      <c r="J24" s="151">
        <v>2800</v>
      </c>
      <c r="K24" s="151">
        <v>5600</v>
      </c>
      <c r="L24" s="151">
        <v>21</v>
      </c>
      <c r="M24" s="151">
        <v>6776</v>
      </c>
      <c r="N24" s="150">
        <v>0</v>
      </c>
      <c r="O24" s="150">
        <v>0</v>
      </c>
      <c r="P24" s="150">
        <v>0</v>
      </c>
      <c r="Q24" s="150">
        <v>0</v>
      </c>
      <c r="R24" s="151"/>
      <c r="S24" s="151" t="s">
        <v>137</v>
      </c>
      <c r="T24" s="151" t="s">
        <v>138</v>
      </c>
      <c r="U24" s="151">
        <v>0</v>
      </c>
      <c r="V24" s="151">
        <v>0</v>
      </c>
      <c r="W24" s="151"/>
      <c r="X24" s="151" t="s">
        <v>130</v>
      </c>
      <c r="Y24" s="151" t="s">
        <v>106</v>
      </c>
      <c r="Z24" s="145"/>
      <c r="AA24" s="145"/>
      <c r="AB24" s="145"/>
      <c r="AC24" s="145"/>
      <c r="AD24" s="145"/>
      <c r="AE24" s="145"/>
      <c r="AF24" s="145"/>
      <c r="AG24" s="145" t="s">
        <v>131</v>
      </c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x14ac:dyDescent="0.2">
      <c r="A25" s="166">
        <v>12</v>
      </c>
      <c r="B25" s="167" t="s">
        <v>144</v>
      </c>
      <c r="C25" s="174" t="s">
        <v>145</v>
      </c>
      <c r="D25" s="168" t="s">
        <v>141</v>
      </c>
      <c r="E25" s="169">
        <v>4</v>
      </c>
      <c r="F25" s="170">
        <v>0</v>
      </c>
      <c r="G25" s="171">
        <f>E25*F25</f>
        <v>0</v>
      </c>
      <c r="H25" s="151">
        <v>0</v>
      </c>
      <c r="I25" s="151">
        <v>0</v>
      </c>
      <c r="J25" s="151">
        <v>12000</v>
      </c>
      <c r="K25" s="151">
        <v>48000</v>
      </c>
      <c r="L25" s="151">
        <v>21</v>
      </c>
      <c r="M25" s="151">
        <v>58080</v>
      </c>
      <c r="N25" s="150">
        <v>0</v>
      </c>
      <c r="O25" s="150">
        <v>0</v>
      </c>
      <c r="P25" s="150">
        <v>0</v>
      </c>
      <c r="Q25" s="150">
        <v>0</v>
      </c>
      <c r="R25" s="151"/>
      <c r="S25" s="151" t="s">
        <v>137</v>
      </c>
      <c r="T25" s="151" t="s">
        <v>138</v>
      </c>
      <c r="U25" s="151">
        <v>0</v>
      </c>
      <c r="V25" s="151">
        <v>0</v>
      </c>
      <c r="W25" s="151"/>
      <c r="X25" s="151" t="s">
        <v>130</v>
      </c>
      <c r="Y25" s="151" t="s">
        <v>106</v>
      </c>
      <c r="Z25" s="145"/>
      <c r="AA25" s="145"/>
      <c r="AB25" s="145"/>
      <c r="AC25" s="145"/>
      <c r="AD25" s="145"/>
      <c r="AE25" s="145"/>
      <c r="AF25" s="145"/>
      <c r="AG25" s="145" t="s">
        <v>131</v>
      </c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ht="13.6" x14ac:dyDescent="0.2">
      <c r="A26" s="154" t="s">
        <v>99</v>
      </c>
      <c r="B26" s="155" t="s">
        <v>68</v>
      </c>
      <c r="C26" s="172" t="s">
        <v>69</v>
      </c>
      <c r="D26" s="156"/>
      <c r="E26" s="157"/>
      <c r="F26" s="158"/>
      <c r="G26" s="159">
        <f>G27+G29</f>
        <v>0</v>
      </c>
      <c r="H26" s="153"/>
      <c r="I26" s="153">
        <v>0</v>
      </c>
      <c r="J26" s="153"/>
      <c r="K26" s="153">
        <v>84820</v>
      </c>
      <c r="L26" s="153"/>
      <c r="M26" s="153"/>
      <c r="N26" s="152"/>
      <c r="O26" s="152"/>
      <c r="P26" s="152"/>
      <c r="Q26" s="152"/>
      <c r="R26" s="153"/>
      <c r="S26" s="153"/>
      <c r="T26" s="153"/>
      <c r="U26" s="153"/>
      <c r="V26" s="153"/>
      <c r="W26" s="153"/>
      <c r="X26" s="153"/>
      <c r="Y26" s="153"/>
      <c r="AG26" t="s">
        <v>100</v>
      </c>
    </row>
    <row r="27" spans="1:60" ht="53" x14ac:dyDescent="0.2">
      <c r="A27" s="250">
        <v>13</v>
      </c>
      <c r="B27" s="251" t="s">
        <v>146</v>
      </c>
      <c r="C27" s="252" t="s">
        <v>163</v>
      </c>
      <c r="D27" s="253" t="s">
        <v>124</v>
      </c>
      <c r="E27" s="254">
        <v>160</v>
      </c>
      <c r="F27" s="255">
        <v>0</v>
      </c>
      <c r="G27" s="256">
        <f>E27*F27</f>
        <v>0</v>
      </c>
      <c r="H27" s="151">
        <v>0</v>
      </c>
      <c r="I27" s="151">
        <v>0</v>
      </c>
      <c r="J27" s="151">
        <v>465.5</v>
      </c>
      <c r="K27" s="151">
        <v>74480</v>
      </c>
      <c r="L27" s="151">
        <v>21</v>
      </c>
      <c r="M27" s="151">
        <v>90120.8</v>
      </c>
      <c r="N27" s="150">
        <v>0</v>
      </c>
      <c r="O27" s="150">
        <v>0</v>
      </c>
      <c r="P27" s="150">
        <v>0</v>
      </c>
      <c r="Q27" s="150">
        <v>0</v>
      </c>
      <c r="R27" s="151"/>
      <c r="S27" s="151" t="s">
        <v>104</v>
      </c>
      <c r="T27" s="151" t="s">
        <v>147</v>
      </c>
      <c r="U27" s="151">
        <v>0</v>
      </c>
      <c r="V27" s="151">
        <v>0</v>
      </c>
      <c r="W27" s="151"/>
      <c r="X27" s="151" t="s">
        <v>130</v>
      </c>
      <c r="Y27" s="151" t="s">
        <v>106</v>
      </c>
      <c r="Z27" s="145"/>
      <c r="AA27" s="145"/>
      <c r="AB27" s="145"/>
      <c r="AC27" s="145"/>
      <c r="AD27" s="145"/>
      <c r="AE27" s="145"/>
      <c r="AF27" s="145"/>
      <c r="AG27" s="145" t="s">
        <v>131</v>
      </c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outlineLevel="1" x14ac:dyDescent="0.2">
      <c r="A28" s="148"/>
      <c r="B28" s="149"/>
      <c r="C28" s="241" t="s">
        <v>148</v>
      </c>
      <c r="D28" s="242"/>
      <c r="E28" s="242"/>
      <c r="F28" s="242"/>
      <c r="G28" s="242"/>
      <c r="H28" s="151"/>
      <c r="I28" s="151"/>
      <c r="J28" s="151"/>
      <c r="K28" s="151"/>
      <c r="L28" s="151"/>
      <c r="M28" s="151"/>
      <c r="N28" s="150"/>
      <c r="O28" s="150"/>
      <c r="P28" s="150"/>
      <c r="Q28" s="150"/>
      <c r="R28" s="151"/>
      <c r="S28" s="151"/>
      <c r="T28" s="151"/>
      <c r="U28" s="151"/>
      <c r="V28" s="151"/>
      <c r="W28" s="151"/>
      <c r="X28" s="151"/>
      <c r="Y28" s="151"/>
      <c r="Z28" s="145"/>
      <c r="AA28" s="145"/>
      <c r="AB28" s="145"/>
      <c r="AC28" s="145"/>
      <c r="AD28" s="145"/>
      <c r="AE28" s="145"/>
      <c r="AF28" s="145"/>
      <c r="AG28" s="145" t="s">
        <v>109</v>
      </c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ht="53" x14ac:dyDescent="0.2">
      <c r="A29" s="177">
        <v>14</v>
      </c>
      <c r="B29" s="178" t="s">
        <v>149</v>
      </c>
      <c r="C29" s="179" t="s">
        <v>162</v>
      </c>
      <c r="D29" s="180" t="s">
        <v>150</v>
      </c>
      <c r="E29" s="181">
        <v>20.68</v>
      </c>
      <c r="F29" s="182">
        <v>0</v>
      </c>
      <c r="G29" s="183">
        <f>E29*F29</f>
        <v>0</v>
      </c>
      <c r="H29" s="151">
        <v>0</v>
      </c>
      <c r="I29" s="151">
        <v>0</v>
      </c>
      <c r="J29" s="151">
        <v>500</v>
      </c>
      <c r="K29" s="151">
        <v>10340</v>
      </c>
      <c r="L29" s="151">
        <v>21</v>
      </c>
      <c r="M29" s="151">
        <v>12511.4</v>
      </c>
      <c r="N29" s="150">
        <v>0</v>
      </c>
      <c r="O29" s="150">
        <v>0</v>
      </c>
      <c r="P29" s="150">
        <v>0</v>
      </c>
      <c r="Q29" s="150">
        <v>0</v>
      </c>
      <c r="R29" s="151"/>
      <c r="S29" s="151" t="s">
        <v>104</v>
      </c>
      <c r="T29" s="151" t="s">
        <v>151</v>
      </c>
      <c r="U29" s="151">
        <v>0</v>
      </c>
      <c r="V29" s="151">
        <v>0</v>
      </c>
      <c r="W29" s="151"/>
      <c r="X29" s="151" t="s">
        <v>105</v>
      </c>
      <c r="Y29" s="151" t="s">
        <v>106</v>
      </c>
      <c r="Z29" s="145"/>
      <c r="AA29" s="145"/>
      <c r="AB29" s="145"/>
      <c r="AC29" s="145"/>
      <c r="AD29" s="145"/>
      <c r="AE29" s="145"/>
      <c r="AF29" s="145"/>
      <c r="AG29" s="145" t="s">
        <v>107</v>
      </c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ht="13.6" x14ac:dyDescent="0.2">
      <c r="A30" s="154" t="s">
        <v>99</v>
      </c>
      <c r="B30" s="155" t="s">
        <v>71</v>
      </c>
      <c r="C30" s="172" t="s">
        <v>29</v>
      </c>
      <c r="D30" s="156"/>
      <c r="E30" s="157"/>
      <c r="F30" s="158"/>
      <c r="G30" s="159">
        <f>G31+G32+G33+G34</f>
        <v>0</v>
      </c>
      <c r="H30" s="153"/>
      <c r="I30" s="153">
        <v>0</v>
      </c>
      <c r="J30" s="153"/>
      <c r="K30" s="153">
        <v>45000</v>
      </c>
      <c r="L30" s="153"/>
      <c r="M30" s="153"/>
      <c r="N30" s="152"/>
      <c r="O30" s="152"/>
      <c r="P30" s="152"/>
      <c r="Q30" s="152"/>
      <c r="R30" s="153"/>
      <c r="S30" s="153"/>
      <c r="T30" s="153"/>
      <c r="U30" s="153"/>
      <c r="V30" s="153"/>
      <c r="W30" s="153"/>
      <c r="X30" s="153"/>
      <c r="Y30" s="153"/>
      <c r="AG30" t="s">
        <v>100</v>
      </c>
    </row>
    <row r="31" spans="1:60" x14ac:dyDescent="0.2">
      <c r="A31" s="166">
        <v>15</v>
      </c>
      <c r="B31" s="167" t="s">
        <v>152</v>
      </c>
      <c r="C31" s="174" t="s">
        <v>153</v>
      </c>
      <c r="D31" s="168" t="s">
        <v>154</v>
      </c>
      <c r="E31" s="169">
        <v>1</v>
      </c>
      <c r="F31" s="170">
        <v>0</v>
      </c>
      <c r="G31" s="171">
        <f>E31*F31</f>
        <v>0</v>
      </c>
      <c r="H31" s="151">
        <v>0</v>
      </c>
      <c r="I31" s="151">
        <v>0</v>
      </c>
      <c r="J31" s="151">
        <v>10000</v>
      </c>
      <c r="K31" s="151">
        <v>10000</v>
      </c>
      <c r="L31" s="151">
        <v>21</v>
      </c>
      <c r="M31" s="151">
        <v>12100</v>
      </c>
      <c r="N31" s="150">
        <v>0</v>
      </c>
      <c r="O31" s="150">
        <v>0</v>
      </c>
      <c r="P31" s="150">
        <v>0</v>
      </c>
      <c r="Q31" s="150">
        <v>0</v>
      </c>
      <c r="R31" s="151"/>
      <c r="S31" s="151" t="s">
        <v>137</v>
      </c>
      <c r="T31" s="151" t="s">
        <v>138</v>
      </c>
      <c r="U31" s="151">
        <v>0</v>
      </c>
      <c r="V31" s="151">
        <v>0</v>
      </c>
      <c r="W31" s="151"/>
      <c r="X31" s="151" t="s">
        <v>130</v>
      </c>
      <c r="Y31" s="151" t="s">
        <v>106</v>
      </c>
      <c r="Z31" s="145"/>
      <c r="AA31" s="145"/>
      <c r="AB31" s="145"/>
      <c r="AC31" s="145"/>
      <c r="AD31" s="145"/>
      <c r="AE31" s="145"/>
      <c r="AF31" s="145"/>
      <c r="AG31" s="145" t="s">
        <v>131</v>
      </c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x14ac:dyDescent="0.2">
      <c r="A32" s="166">
        <v>16</v>
      </c>
      <c r="B32" s="167" t="s">
        <v>155</v>
      </c>
      <c r="C32" s="174" t="s">
        <v>156</v>
      </c>
      <c r="D32" s="168" t="s">
        <v>154</v>
      </c>
      <c r="E32" s="169">
        <v>1</v>
      </c>
      <c r="F32" s="170">
        <v>0</v>
      </c>
      <c r="G32" s="171">
        <f t="shared" ref="G32:G34" si="2">E32*F32</f>
        <v>0</v>
      </c>
      <c r="H32" s="151">
        <v>0</v>
      </c>
      <c r="I32" s="151">
        <v>0</v>
      </c>
      <c r="J32" s="151">
        <v>8000</v>
      </c>
      <c r="K32" s="151">
        <v>8000</v>
      </c>
      <c r="L32" s="151">
        <v>21</v>
      </c>
      <c r="M32" s="151">
        <v>9680</v>
      </c>
      <c r="N32" s="150">
        <v>0</v>
      </c>
      <c r="O32" s="150">
        <v>0</v>
      </c>
      <c r="P32" s="150">
        <v>0</v>
      </c>
      <c r="Q32" s="150">
        <v>0</v>
      </c>
      <c r="R32" s="151"/>
      <c r="S32" s="151" t="s">
        <v>137</v>
      </c>
      <c r="T32" s="151" t="s">
        <v>138</v>
      </c>
      <c r="U32" s="151">
        <v>0</v>
      </c>
      <c r="V32" s="151">
        <v>0</v>
      </c>
      <c r="W32" s="151"/>
      <c r="X32" s="151" t="s">
        <v>130</v>
      </c>
      <c r="Y32" s="151" t="s">
        <v>106</v>
      </c>
      <c r="Z32" s="145"/>
      <c r="AA32" s="145"/>
      <c r="AB32" s="145"/>
      <c r="AC32" s="145"/>
      <c r="AD32" s="145"/>
      <c r="AE32" s="145"/>
      <c r="AF32" s="145"/>
      <c r="AG32" s="145" t="s">
        <v>131</v>
      </c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x14ac:dyDescent="0.2">
      <c r="A33" s="166">
        <v>17</v>
      </c>
      <c r="B33" s="167" t="s">
        <v>157</v>
      </c>
      <c r="C33" s="174" t="s">
        <v>158</v>
      </c>
      <c r="D33" s="168" t="s">
        <v>154</v>
      </c>
      <c r="E33" s="169">
        <v>1</v>
      </c>
      <c r="F33" s="170">
        <v>0</v>
      </c>
      <c r="G33" s="171">
        <f t="shared" si="2"/>
        <v>0</v>
      </c>
      <c r="H33" s="151">
        <v>0</v>
      </c>
      <c r="I33" s="151">
        <v>0</v>
      </c>
      <c r="J33" s="151">
        <v>12000</v>
      </c>
      <c r="K33" s="151">
        <v>12000</v>
      </c>
      <c r="L33" s="151">
        <v>21</v>
      </c>
      <c r="M33" s="151">
        <v>14520</v>
      </c>
      <c r="N33" s="150">
        <v>0</v>
      </c>
      <c r="O33" s="150">
        <v>0</v>
      </c>
      <c r="P33" s="150">
        <v>0</v>
      </c>
      <c r="Q33" s="150">
        <v>0</v>
      </c>
      <c r="R33" s="151"/>
      <c r="S33" s="151" t="s">
        <v>137</v>
      </c>
      <c r="T33" s="151" t="s">
        <v>138</v>
      </c>
      <c r="U33" s="151">
        <v>0</v>
      </c>
      <c r="V33" s="151">
        <v>0</v>
      </c>
      <c r="W33" s="151"/>
      <c r="X33" s="151" t="s">
        <v>130</v>
      </c>
      <c r="Y33" s="151" t="s">
        <v>106</v>
      </c>
      <c r="Z33" s="145"/>
      <c r="AA33" s="145"/>
      <c r="AB33" s="145"/>
      <c r="AC33" s="145"/>
      <c r="AD33" s="145"/>
      <c r="AE33" s="145"/>
      <c r="AF33" s="145"/>
      <c r="AG33" s="145" t="s">
        <v>131</v>
      </c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x14ac:dyDescent="0.2">
      <c r="A34" s="160">
        <v>18</v>
      </c>
      <c r="B34" s="161" t="s">
        <v>159</v>
      </c>
      <c r="C34" s="173" t="s">
        <v>160</v>
      </c>
      <c r="D34" s="162" t="s">
        <v>154</v>
      </c>
      <c r="E34" s="163">
        <v>1</v>
      </c>
      <c r="F34" s="164">
        <v>0</v>
      </c>
      <c r="G34" s="171">
        <f t="shared" si="2"/>
        <v>0</v>
      </c>
      <c r="H34" s="151">
        <v>0</v>
      </c>
      <c r="I34" s="151">
        <v>0</v>
      </c>
      <c r="J34" s="151">
        <v>15000</v>
      </c>
      <c r="K34" s="151">
        <v>15000</v>
      </c>
      <c r="L34" s="151">
        <v>21</v>
      </c>
      <c r="M34" s="151">
        <v>18150</v>
      </c>
      <c r="N34" s="150">
        <v>0</v>
      </c>
      <c r="O34" s="150">
        <v>0</v>
      </c>
      <c r="P34" s="150">
        <v>0</v>
      </c>
      <c r="Q34" s="150">
        <v>0</v>
      </c>
      <c r="R34" s="151"/>
      <c r="S34" s="151" t="s">
        <v>137</v>
      </c>
      <c r="T34" s="151" t="s">
        <v>138</v>
      </c>
      <c r="U34" s="151">
        <v>0</v>
      </c>
      <c r="V34" s="151">
        <v>0</v>
      </c>
      <c r="W34" s="151"/>
      <c r="X34" s="151" t="s">
        <v>130</v>
      </c>
      <c r="Y34" s="151" t="s">
        <v>106</v>
      </c>
      <c r="Z34" s="145"/>
      <c r="AA34" s="145"/>
      <c r="AB34" s="145"/>
      <c r="AC34" s="145"/>
      <c r="AD34" s="145"/>
      <c r="AE34" s="145"/>
      <c r="AF34" s="145"/>
      <c r="AG34" s="145" t="s">
        <v>131</v>
      </c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x14ac:dyDescent="0.2">
      <c r="A35" s="3"/>
      <c r="B35" s="4"/>
      <c r="C35" s="175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v>12</v>
      </c>
      <c r="AF35">
        <v>21</v>
      </c>
      <c r="AG35" t="s">
        <v>85</v>
      </c>
    </row>
    <row r="36" spans="1:60" x14ac:dyDescent="0.2">
      <c r="C36" s="176"/>
      <c r="D36" s="10"/>
      <c r="AG36" t="s">
        <v>161</v>
      </c>
    </row>
    <row r="37" spans="1:60" x14ac:dyDescent="0.2">
      <c r="D37" s="10"/>
    </row>
    <row r="38" spans="1:60" x14ac:dyDescent="0.2">
      <c r="D38" s="10"/>
    </row>
    <row r="39" spans="1:60" x14ac:dyDescent="0.2">
      <c r="D39" s="10"/>
    </row>
    <row r="40" spans="1:60" x14ac:dyDescent="0.2">
      <c r="D40" s="10"/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7">
    <mergeCell ref="C28:G28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</dc:creator>
  <cp:lastModifiedBy>Pisková Radana</cp:lastModifiedBy>
  <cp:lastPrinted>2019-03-19T12:27:02Z</cp:lastPrinted>
  <dcterms:created xsi:type="dcterms:W3CDTF">2009-04-08T07:15:50Z</dcterms:created>
  <dcterms:modified xsi:type="dcterms:W3CDTF">2025-06-04T10:27:57Z</dcterms:modified>
</cp:coreProperties>
</file>