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 - Výzvy\00_Technické služby\2025\05_TSO_Nádražní_obnova_chodník_II.etapa_VZMR_R\od Jirky\"/>
    </mc:Choice>
  </mc:AlternateContent>
  <xr:revisionPtr revIDLastSave="0" documentId="13_ncr:1_{3F9474F9-9FDD-4632-9881-D50FE1B3CF72}" xr6:coauthVersionLast="47" xr6:coauthVersionMax="47" xr10:uidLastSave="{00000000-0000-0000-0000-000000000000}"/>
  <bookViews>
    <workbookView xWindow="-109" yWindow="-109" windowWidth="26301" windowHeight="14169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7" i="12" l="1"/>
  <c r="G38" i="12"/>
  <c r="G39" i="12"/>
  <c r="G40" i="12"/>
  <c r="G41" i="12"/>
  <c r="G36" i="12"/>
  <c r="G34" i="12"/>
  <c r="G33" i="12"/>
  <c r="G29" i="12"/>
  <c r="G30" i="12"/>
  <c r="G31" i="12"/>
  <c r="G28" i="12"/>
  <c r="G22" i="12"/>
  <c r="G23" i="12"/>
  <c r="G24" i="12"/>
  <c r="G25" i="12"/>
  <c r="G26" i="12"/>
  <c r="G21" i="12"/>
  <c r="G19" i="12"/>
  <c r="G10" i="12"/>
  <c r="G11" i="12"/>
  <c r="G12" i="12"/>
  <c r="G13" i="12"/>
  <c r="G14" i="12"/>
  <c r="G15" i="12"/>
  <c r="G16" i="12"/>
  <c r="G17" i="12"/>
  <c r="G9" i="12"/>
  <c r="F42" i="1"/>
  <c r="G42" i="1"/>
  <c r="H42" i="1"/>
  <c r="I42" i="1"/>
  <c r="J39" i="1" s="1"/>
  <c r="J42" i="1" s="1"/>
  <c r="J41" i="1"/>
  <c r="J28" i="1"/>
  <c r="J26" i="1"/>
  <c r="G38" i="1"/>
  <c r="F38" i="1"/>
  <c r="J23" i="1"/>
  <c r="J24" i="1"/>
  <c r="J25" i="1"/>
  <c r="J27" i="1"/>
  <c r="E24" i="1"/>
  <c r="E26" i="1"/>
  <c r="G27" i="12" l="1"/>
  <c r="I54" i="1" s="1"/>
  <c r="G35" i="12"/>
  <c r="I56" i="1" s="1"/>
  <c r="G32" i="12"/>
  <c r="I55" i="1" s="1"/>
  <c r="G20" i="12"/>
  <c r="I53" i="1" s="1"/>
  <c r="G8" i="12"/>
  <c r="I52" i="1" s="1"/>
  <c r="J40" i="1"/>
  <c r="I19" i="1" l="1"/>
  <c r="I57" i="1"/>
  <c r="J53" i="1" s="1"/>
  <c r="I16" i="1"/>
  <c r="I21" i="1" l="1"/>
  <c r="G25" i="1" s="1"/>
  <c r="G26" i="1" s="1"/>
  <c r="G29" i="1" s="1"/>
  <c r="J55" i="1"/>
  <c r="J54" i="1"/>
  <c r="J56" i="1"/>
  <c r="J52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1AFB11D5-49C4-492D-A5B5-6D7AD06300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0D98A3-EB18-4BCC-8198-979B18EA8B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<sst xmlns="http://schemas.openxmlformats.org/spreadsheetml/2006/main" count="387" uniqueCount="179">
  <si>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</si>
  <si>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</si>
  <si>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</si>
  <si>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</si>
  <si>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</si>
  <si>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</si>
  <si>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</si>
  <si>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</si>
  <si>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</si>
  <si>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</si>
  <si>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</si>
  <si>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</si>
  <si>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</si>
  <si>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</si>
  <si>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</si>
  <si>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</si>
  <si>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</si>
  <si>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</si>
  <si>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</si>
  <si>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</si>
  <si>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</si>
  <si>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</si>
  <si>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</si>
  <si>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</si>
  <si>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</si>
  <si>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</si>
  <si>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</si>
  <si>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</si>
  <si>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</si>
  <si>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</si>
  <si>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</si>
  <si>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</si>
  <si>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</si>
  <si>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</si>
  <si>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</si>
  <si>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</si>
  <si>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</si>
  <si>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</si>
  <si>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</si>
  <si>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</si>
  <si>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</si>
  <si>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</si>
  <si>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</si>
  <si>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</si>
  <si>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Chodník</t>
  </si>
  <si>
    <t>Objekt:</t>
  </si>
  <si>
    <t>Rozpočet:</t>
  </si>
  <si>
    <t>2025016</t>
  </si>
  <si>
    <t>Obnova chodníku ul. Nádražní - II. etapa, p.č. 275/5, k. ú. Otrokovice</t>
  </si>
  <si>
    <t>Stavba</t>
  </si>
  <si>
    <t>Celkem za stavbu</t>
  </si>
  <si>
    <t>CZK</t>
  </si>
  <si>
    <t>#POPS</t>
  </si>
  <si>
    <t>Popis stavby: 2025016 - Obnova chodníku ul. Nádražní - II. etapa, p.č. 275/5, k. ú. Otrokovice</t>
  </si>
  <si>
    <t>#POPO</t>
  </si>
  <si>
    <t>Popis objektu: 01 - Chodník</t>
  </si>
  <si>
    <t>#POPR</t>
  </si>
  <si>
    <t>Popis rozpočtu: 01 - Chodník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</si>
  <si>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</si>
  <si>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</si>
  <si>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</si>
  <si>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</si>
  <si>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</si>
  <si>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</si>
  <si>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</si>
  <si>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</si>
  <si>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</si>
  <si>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</si>
  <si>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</si>
  <si>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</si>
  <si>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</si>
  <si>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</si>
  <si>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</si>
  <si>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</si>
  <si>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</si>
  <si>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</si>
  <si>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</si>
  <si>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</si>
  <si>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</si>
  <si>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</si>
  <si>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</si>
  <si>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</si>
  <si>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</si>
  <si>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</si>
  <si>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</si>
  <si>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</si>
  <si>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</si>
  <si>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</si>
  <si>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</si>
  <si>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</si>
  <si>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</si>
  <si>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</si>
  <si>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</si>
  <si>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</si>
  <si>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</si>
  <si>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</si>
  <si>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</si>
  <si>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</si>
  <si>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</si>
  <si>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113107610R00</t>
  </si>
  <si>
    <t>m2</t>
  </si>
  <si>
    <t>RTS 25/ I</t>
  </si>
  <si>
    <t>Práce</t>
  </si>
  <si>
    <t>Běžná</t>
  </si>
  <si>
    <t>POL1_</t>
  </si>
  <si>
    <t>113107635R00</t>
  </si>
  <si>
    <t>Odstranění podkladu nad 50 m2,kam.drcené tl.35 cm</t>
  </si>
  <si>
    <t>20250395</t>
  </si>
  <si>
    <t>m</t>
  </si>
  <si>
    <t>Vlastní</t>
  </si>
  <si>
    <t>Indiv</t>
  </si>
  <si>
    <t>20250431</t>
  </si>
  <si>
    <t>Odstanění škrabáku</t>
  </si>
  <si>
    <t>kus</t>
  </si>
  <si>
    <t>113106004RAE</t>
  </si>
  <si>
    <t>Odstranění betonové dlažby, plocha nad 50 m2 včetně nakládání a odvozu na skládku investora</t>
  </si>
  <si>
    <t>Agregovaná položka</t>
  </si>
  <si>
    <t>POL2_</t>
  </si>
  <si>
    <t>113201011RAA</t>
  </si>
  <si>
    <t>Vytrhání obrubníků silničních včetně naložení a odvozu na skládku do 1 km</t>
  </si>
  <si>
    <t>113201012RAA</t>
  </si>
  <si>
    <t>Vytrhání obrubníků chodníkových a parkových včetně naložení a odvozu na skládku do 1 km</t>
  </si>
  <si>
    <t>113356OA0</t>
  </si>
  <si>
    <t>ODSTRAN PODKLADU ZPEVNĚNÝCH PLOCH Z BETONU, ODVOZ DO 1KM</t>
  </si>
  <si>
    <t>M3</t>
  </si>
  <si>
    <t>181300010RAA</t>
  </si>
  <si>
    <t>Rozprostření ornice v rovině tloušťka 150 mm dovoz ornice ze vzdálenosti 500 m, osetí trávou</t>
  </si>
  <si>
    <t>Včetně přesunu hmot.</t>
  </si>
  <si>
    <t>POP</t>
  </si>
  <si>
    <t>5832012R</t>
  </si>
  <si>
    <t>Zemina zahradní, tříděná 0/8</t>
  </si>
  <si>
    <t>t</t>
  </si>
  <si>
    <t>SPCM</t>
  </si>
  <si>
    <t>Specifikace</t>
  </si>
  <si>
    <t>POL3_</t>
  </si>
  <si>
    <t>564732111R00</t>
  </si>
  <si>
    <t>Podklad z kam.drceného 32-63 s výplň.kamen. 10 cm</t>
  </si>
  <si>
    <t>567211215R00R</t>
  </si>
  <si>
    <t>Podklad z prostého betonu C25/30 XF3   tloušťky 15 cm</t>
  </si>
  <si>
    <t>596291113R00R</t>
  </si>
  <si>
    <t>Řezání zámkové dlažby</t>
  </si>
  <si>
    <t>587205OA0</t>
  </si>
  <si>
    <t>PŘEDLÁŽDĚNÍ KRYTU Z BETONOVÝCH DLAŽDIC</t>
  </si>
  <si>
    <t>M2</t>
  </si>
  <si>
    <t>591100020RAAR</t>
  </si>
  <si>
    <t>Chodník z dlažby zámkové, podklad štěrkodrť dlažba přírodní tloušťka 80 mm</t>
  </si>
  <si>
    <t>591100020RABR</t>
  </si>
  <si>
    <t>Chodník z dlažby zámkové, podklad štěrkodrť dlažba červená tloušťka 80 mm</t>
  </si>
  <si>
    <t>917862111RT5</t>
  </si>
  <si>
    <t>Osazení stojatého obrubníku betonového, s boční opěrou, do lože z betonu C 12/15 včetně obrubníku ABO 100/10/25</t>
  </si>
  <si>
    <t>917862111RT7</t>
  </si>
  <si>
    <t>Osazení stojatého obrubníku betonového, s boční opěrou, do lože z betonu C 12/15 včetně obrubníku ABO 2 - 15 100/15/25</t>
  </si>
  <si>
    <t>917862114RV3</t>
  </si>
  <si>
    <t>Osazení stojatého obrubníku betonového, s boční opěrou, do lože z betonu C 25/30 včetně obrubníku nájezdového 1000 x 150 x 150 mm</t>
  </si>
  <si>
    <t>917862114RV4</t>
  </si>
  <si>
    <t>Osazení stojatého obrubníku betonového, s boční opěrou, do lože z betonu C 25/30 včetně obrubníku nájezdového náběhového 1000 x 150 x 150-250 mm</t>
  </si>
  <si>
    <t>979084419R00</t>
  </si>
  <si>
    <t>Příplatek za dopravu hmot za každý další 1 km</t>
  </si>
  <si>
    <t>979999997R00</t>
  </si>
  <si>
    <t>RTS 24/ II</t>
  </si>
  <si>
    <t>20250391</t>
  </si>
  <si>
    <t>Doprava materiálu a pracovníků na stavbu</t>
  </si>
  <si>
    <t>soubor</t>
  </si>
  <si>
    <t>20250392</t>
  </si>
  <si>
    <t xml:space="preserve">Zařízení staveniště </t>
  </si>
  <si>
    <t>20250393</t>
  </si>
  <si>
    <t>Geodetické zaměření</t>
  </si>
  <si>
    <t xml:space="preserve">soubor </t>
  </si>
  <si>
    <t>20250394</t>
  </si>
  <si>
    <t>Dopravní značení</t>
  </si>
  <si>
    <t>20250397</t>
  </si>
  <si>
    <t xml:space="preserve">Vytyčení inženýrských sítí </t>
  </si>
  <si>
    <t>soubotŕ</t>
  </si>
  <si>
    <t>20250398</t>
  </si>
  <si>
    <t xml:space="preserve">Zabezpečení staveniště </t>
  </si>
  <si>
    <t>END</t>
  </si>
  <si>
    <t>Odstranění podkladu do 50 m2,kam.drcené tl.10 cm</t>
  </si>
  <si>
    <t>Vybourání a výšková úprava stávající silniční přídlažby</t>
  </si>
  <si>
    <r>
      <t>Poplatek za recyklaci směsi suti betonu, cihel, tašek a keram.výrobků, kusovost do 1600 cm2 (170107)</t>
    </r>
    <r>
      <rPr>
        <b/>
        <sz val="8"/>
        <color rgb="FFFF0000"/>
        <rFont val="Arial CE"/>
        <charset val="238"/>
      </rPr>
      <t xml:space="preserve"> POZOR: položku č. 22 naceňte prosím s 0,-- Kč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</si>
</sst>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b/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5" borderId="39" xfId="0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horizontal="left" vertical="top" wrapText="1"/>
    </xf>
    <xf numFmtId="0" fontId="16" fillId="5" borderId="40" xfId="0" applyFont="1" applyFill="1" applyBorder="1" applyAlignment="1">
      <alignment horizontal="center" vertical="top" shrinkToFit="1"/>
    </xf>
    <xf numFmtId="165" fontId="16" fillId="5" borderId="40" xfId="0" applyNumberFormat="1" applyFont="1" applyFill="1" applyBorder="1" applyAlignment="1">
      <alignment vertical="top" shrinkToFit="1"/>
    </xf>
    <xf numFmtId="4" fontId="16" fillId="5" borderId="40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176" t="s">
        <v>41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46" zoomScaleNormal="100" zoomScaleSheetLayoutView="75" workbookViewId="0">
      <selection activeCell="G30" sqref="G30"/>
    </sheetView>
  </sheetViews>
  <sheetFormatPr defaultColWidth="9" defaultRowHeight="12.9" x14ac:dyDescent="0.2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25" style="52" customWidth="1"/>
    <col min="6" max="6" width="11.625" customWidth="1"/>
    <col min="7" max="9" width="13" customWidth="1"/>
    <col min="10" max="10" width="5.5" customWidth="1"/>
    <col min="11" max="11" width="4.375" customWidth="1"/>
    <col min="12" max="15" width="10.625" customWidth="1"/>
  </cols>
  <sheetData>
    <row r="1" spans="1:15" ht="33.799999999999997" customHeight="1" x14ac:dyDescent="0.2">
      <c r="A1" s="47" t="s">
        <v>38</v>
      </c>
      <c r="B1" s="177" t="s">
        <v>4</v>
      </c>
      <c r="C1" s="178"/>
      <c r="D1" s="178"/>
      <c r="E1" s="178"/>
      <c r="F1" s="178"/>
      <c r="G1" s="178"/>
      <c r="H1" s="178"/>
      <c r="I1" s="178"/>
      <c r="J1" s="179"/>
    </row>
    <row r="2" spans="1:15" ht="36" customHeight="1" x14ac:dyDescent="0.2">
      <c r="A2" s="2"/>
      <c r="B2" s="77" t="s">
        <v>24</v>
      </c>
      <c r="C2" s="78"/>
      <c r="D2" s="79" t="s">
        <v>47</v>
      </c>
      <c r="E2" s="186" t="s">
        <v>48</v>
      </c>
      <c r="F2" s="187"/>
      <c r="G2" s="187"/>
      <c r="H2" s="187"/>
      <c r="I2" s="187"/>
      <c r="J2" s="188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189" t="s">
        <v>44</v>
      </c>
      <c r="F3" s="190"/>
      <c r="G3" s="190"/>
      <c r="H3" s="190"/>
      <c r="I3" s="190"/>
      <c r="J3" s="191"/>
    </row>
    <row r="4" spans="1:15" ht="23.3" customHeight="1" x14ac:dyDescent="0.2">
      <c r="A4" s="76">
        <v>792</v>
      </c>
      <c r="B4" s="82" t="s">
        <v>46</v>
      </c>
      <c r="C4" s="83"/>
      <c r="D4" s="84" t="s">
        <v>43</v>
      </c>
      <c r="E4" s="199" t="s">
        <v>44</v>
      </c>
      <c r="F4" s="200"/>
      <c r="G4" s="200"/>
      <c r="H4" s="200"/>
      <c r="I4" s="200"/>
      <c r="J4" s="201"/>
    </row>
    <row r="5" spans="1:15" ht="23.95" customHeight="1" x14ac:dyDescent="0.2">
      <c r="A5" s="2"/>
      <c r="B5" s="31" t="s">
        <v>23</v>
      </c>
      <c r="D5" s="204"/>
      <c r="E5" s="205"/>
      <c r="F5" s="205"/>
      <c r="G5" s="205"/>
      <c r="H5" s="18" t="s">
        <v>42</v>
      </c>
      <c r="I5" s="22"/>
      <c r="J5" s="8"/>
    </row>
    <row r="6" spans="1:15" ht="15.8" customHeight="1" x14ac:dyDescent="0.2">
      <c r="A6" s="2"/>
      <c r="B6" s="28"/>
      <c r="C6" s="55"/>
      <c r="D6" s="206"/>
      <c r="E6" s="207"/>
      <c r="F6" s="207"/>
      <c r="G6" s="207"/>
      <c r="H6" s="18" t="s">
        <v>36</v>
      </c>
      <c r="I6" s="22"/>
      <c r="J6" s="8"/>
    </row>
    <row r="7" spans="1:15" ht="15.8" customHeight="1" x14ac:dyDescent="0.2">
      <c r="A7" s="2"/>
      <c r="B7" s="29"/>
      <c r="C7" s="56"/>
      <c r="D7" s="53"/>
      <c r="E7" s="208"/>
      <c r="F7" s="209"/>
      <c r="G7" s="209"/>
      <c r="H7" s="24"/>
      <c r="I7" s="23"/>
      <c r="J7" s="34"/>
    </row>
    <row r="8" spans="1:15" ht="23.95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20</v>
      </c>
      <c r="D11" s="193"/>
      <c r="E11" s="193"/>
      <c r="F11" s="193"/>
      <c r="G11" s="193"/>
      <c r="H11" s="18" t="s">
        <v>42</v>
      </c>
      <c r="I11" s="22"/>
      <c r="J11" s="8"/>
    </row>
    <row r="12" spans="1:15" ht="15.8" customHeight="1" x14ac:dyDescent="0.2">
      <c r="A12" s="2"/>
      <c r="B12" s="28"/>
      <c r="C12" s="55"/>
      <c r="D12" s="198"/>
      <c r="E12" s="198"/>
      <c r="F12" s="198"/>
      <c r="G12" s="198"/>
      <c r="H12" s="18" t="s">
        <v>36</v>
      </c>
      <c r="I12" s="22"/>
      <c r="J12" s="8"/>
    </row>
    <row r="13" spans="1:15" ht="15.8" customHeight="1" x14ac:dyDescent="0.2">
      <c r="A13" s="2"/>
      <c r="B13" s="29"/>
      <c r="C13" s="56"/>
      <c r="D13" s="53"/>
      <c r="E13" s="202"/>
      <c r="F13" s="203"/>
      <c r="G13" s="203"/>
      <c r="H13" s="19"/>
      <c r="I13" s="23"/>
      <c r="J13" s="34"/>
    </row>
    <row r="14" spans="1:15" ht="23.95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61"/>
      <c r="D15" s="54"/>
      <c r="E15" s="192"/>
      <c r="F15" s="192"/>
      <c r="G15" s="194"/>
      <c r="H15" s="194"/>
      <c r="I15" s="194" t="s">
        <v>31</v>
      </c>
      <c r="J15" s="195"/>
    </row>
    <row r="16" spans="1:15" ht="23.3" customHeight="1" x14ac:dyDescent="0.2">
      <c r="A16" s="137" t="s">
        <v>26</v>
      </c>
      <c r="B16" s="38" t="s">
        <v>26</v>
      </c>
      <c r="C16" s="62"/>
      <c r="D16" s="63"/>
      <c r="E16" s="183"/>
      <c r="F16" s="184"/>
      <c r="G16" s="183"/>
      <c r="H16" s="184"/>
      <c r="I16" s="183">
        <f>'01 01 Pol'!G32+'01 01 Pol'!G27+'01 01 Pol'!G20+'01 01 Pol'!G8</f>
        <v>0</v>
      </c>
      <c r="J16" s="185"/>
    </row>
    <row r="17" spans="1:10" ht="23.3" customHeight="1" x14ac:dyDescent="0.2">
      <c r="A17" s="137" t="s">
        <v>27</v>
      </c>
      <c r="B17" s="38" t="s">
        <v>27</v>
      </c>
      <c r="C17" s="62"/>
      <c r="D17" s="63"/>
      <c r="E17" s="183"/>
      <c r="F17" s="184"/>
      <c r="G17" s="183"/>
      <c r="H17" s="184"/>
      <c r="I17" s="183">
        <v>0</v>
      </c>
      <c r="J17" s="185"/>
    </row>
    <row r="18" spans="1:10" ht="23.3" customHeight="1" x14ac:dyDescent="0.2">
      <c r="A18" s="137" t="s">
        <v>28</v>
      </c>
      <c r="B18" s="38" t="s">
        <v>28</v>
      </c>
      <c r="C18" s="62"/>
      <c r="D18" s="63"/>
      <c r="E18" s="183"/>
      <c r="F18" s="184"/>
      <c r="G18" s="183"/>
      <c r="H18" s="184"/>
      <c r="I18" s="183">
        <v>0</v>
      </c>
      <c r="J18" s="185"/>
    </row>
    <row r="19" spans="1:10" ht="23.3" customHeight="1" x14ac:dyDescent="0.2">
      <c r="A19" s="137" t="s">
        <v>69</v>
      </c>
      <c r="B19" s="38" t="s">
        <v>29</v>
      </c>
      <c r="C19" s="62"/>
      <c r="D19" s="63"/>
      <c r="E19" s="183"/>
      <c r="F19" s="184"/>
      <c r="G19" s="183"/>
      <c r="H19" s="184"/>
      <c r="I19" s="183">
        <f>'01 01 Pol'!G35</f>
        <v>0</v>
      </c>
      <c r="J19" s="185"/>
    </row>
    <row r="20" spans="1:10" ht="23.3" customHeight="1" x14ac:dyDescent="0.2">
      <c r="A20" s="137" t="s">
        <v>70</v>
      </c>
      <c r="B20" s="38" t="s">
        <v>30</v>
      </c>
      <c r="C20" s="62"/>
      <c r="D20" s="63"/>
      <c r="E20" s="183"/>
      <c r="F20" s="184"/>
      <c r="G20" s="183"/>
      <c r="H20" s="184"/>
      <c r="I20" s="183">
        <v>0</v>
      </c>
      <c r="J20" s="185"/>
    </row>
    <row r="21" spans="1:10" ht="23.3" customHeight="1" x14ac:dyDescent="0.25">
      <c r="A21" s="2"/>
      <c r="B21" s="48" t="s">
        <v>31</v>
      </c>
      <c r="C21" s="64"/>
      <c r="D21" s="65"/>
      <c r="E21" s="196"/>
      <c r="F21" s="197"/>
      <c r="G21" s="196"/>
      <c r="H21" s="197"/>
      <c r="I21" s="196">
        <f>SUM(I16:J20)</f>
        <v>0</v>
      </c>
      <c r="J21" s="215"/>
    </row>
    <row r="22" spans="1:10" ht="32.95000000000000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3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13">
        <v>0</v>
      </c>
      <c r="H23" s="214"/>
      <c r="I23" s="214"/>
      <c r="J23" s="40" t="str">
        <f t="shared" ref="J23:J28" si="0">Mena</f>
        <v>CZK</v>
      </c>
    </row>
    <row r="24" spans="1:10" ht="23.3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1">
        <v>0</v>
      </c>
      <c r="H24" s="212"/>
      <c r="I24" s="212"/>
      <c r="J24" s="40" t="str">
        <f t="shared" si="0"/>
        <v>CZK</v>
      </c>
    </row>
    <row r="25" spans="1:10" ht="23.3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3">
        <f>I21</f>
        <v>0</v>
      </c>
      <c r="H25" s="214"/>
      <c r="I25" s="214"/>
      <c r="J25" s="40" t="str">
        <f t="shared" si="0"/>
        <v>CZK</v>
      </c>
    </row>
    <row r="26" spans="1:10" ht="23.3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0">
        <f>ZakladDPHZakl*0.21</f>
        <v>0</v>
      </c>
      <c r="H26" s="181"/>
      <c r="I26" s="181"/>
      <c r="J26" s="37" t="str">
        <f t="shared" si="0"/>
        <v>CZK</v>
      </c>
    </row>
    <row r="27" spans="1:10" ht="23.3" customHeight="1" thickBot="1" x14ac:dyDescent="0.25">
      <c r="A27" s="2"/>
      <c r="B27" s="31" t="s">
        <v>5</v>
      </c>
      <c r="C27" s="70"/>
      <c r="D27" s="71"/>
      <c r="E27" s="70"/>
      <c r="F27" s="16"/>
      <c r="G27" s="182">
        <v>0</v>
      </c>
      <c r="H27" s="182"/>
      <c r="I27" s="182"/>
      <c r="J27" s="41" t="str">
        <f t="shared" si="0"/>
        <v>CZK</v>
      </c>
    </row>
    <row r="28" spans="1:10" ht="27.7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16">
        <v>1104562.6299999999</v>
      </c>
      <c r="H28" s="217"/>
      <c r="I28" s="217"/>
      <c r="J28" s="114" t="str">
        <f t="shared" si="0"/>
        <v>CZK</v>
      </c>
    </row>
    <row r="29" spans="1:10" ht="27.7" customHeight="1" thickBot="1" x14ac:dyDescent="0.25">
      <c r="A29" s="2"/>
      <c r="B29" s="110" t="s">
        <v>37</v>
      </c>
      <c r="C29" s="115"/>
      <c r="D29" s="115"/>
      <c r="E29" s="115"/>
      <c r="F29" s="116"/>
      <c r="G29" s="216">
        <f>ZakladDPHZakl+DPHZakl</f>
        <v>0</v>
      </c>
      <c r="H29" s="216"/>
      <c r="I29" s="216"/>
      <c r="J29" s="117" t="s">
        <v>51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6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49</v>
      </c>
      <c r="C39" s="224"/>
      <c r="D39" s="224"/>
      <c r="E39" s="224"/>
      <c r="F39" s="97">
        <v>0</v>
      </c>
      <c r="G39" s="98">
        <v>1104562.6299999999</v>
      </c>
      <c r="H39" s="99">
        <v>231958.15</v>
      </c>
      <c r="I39" s="99">
        <v>1336520.78</v>
      </c>
      <c r="J39" s="100">
        <f>IF(CenaCelkemVypocet=0,"",I39/CenaCelkemVypocet*100)</f>
        <v>100</v>
      </c>
    </row>
    <row r="40" spans="1:10" ht="25.5" hidden="1" customHeight="1" x14ac:dyDescent="0.2">
      <c r="A40" s="86">
        <v>2</v>
      </c>
      <c r="B40" s="101" t="s">
        <v>43</v>
      </c>
      <c r="C40" s="225" t="s">
        <v>44</v>
      </c>
      <c r="D40" s="225"/>
      <c r="E40" s="225"/>
      <c r="F40" s="102">
        <v>0</v>
      </c>
      <c r="G40" s="103">
        <v>1104562.6299999999</v>
      </c>
      <c r="H40" s="103">
        <v>231958.15</v>
      </c>
      <c r="I40" s="103">
        <v>1336520.78</v>
      </c>
      <c r="J40" s="104">
        <f>IF(CenaCelkemVypocet=0,"",I40/CenaCelkemVypocet*100)</f>
        <v>100</v>
      </c>
    </row>
    <row r="41" spans="1:10" ht="25.5" hidden="1" customHeight="1" x14ac:dyDescent="0.2">
      <c r="A41" s="86">
        <v>3</v>
      </c>
      <c r="B41" s="105" t="s">
        <v>43</v>
      </c>
      <c r="C41" s="224" t="s">
        <v>44</v>
      </c>
      <c r="D41" s="224"/>
      <c r="E41" s="224"/>
      <c r="F41" s="106">
        <v>0</v>
      </c>
      <c r="G41" s="99">
        <v>1104562.6299999999</v>
      </c>
      <c r="H41" s="99">
        <v>231958.15</v>
      </c>
      <c r="I41" s="99">
        <v>1336520.78</v>
      </c>
      <c r="J41" s="100">
        <f>IF(CenaCelkemVypocet=0,"",I41/CenaCelkemVypocet*100)</f>
        <v>100</v>
      </c>
    </row>
    <row r="42" spans="1:10" ht="25.5" hidden="1" customHeight="1" x14ac:dyDescent="0.2">
      <c r="A42" s="86"/>
      <c r="B42" s="226" t="s">
        <v>50</v>
      </c>
      <c r="C42" s="227"/>
      <c r="D42" s="227"/>
      <c r="E42" s="228"/>
      <c r="F42" s="107">
        <f>SUMIF(A39:A41,"=1",F39:F41)</f>
        <v>0</v>
      </c>
      <c r="G42" s="108">
        <f>SUMIF(A39:A41,"=1",G39:G41)</f>
        <v>1104562.6299999999</v>
      </c>
      <c r="H42" s="108">
        <f>SUMIF(A39:A41,"=1",H39:H41)</f>
        <v>231958.15</v>
      </c>
      <c r="I42" s="108">
        <f>SUMIF(A39:A41,"=1",I39:I41)</f>
        <v>1336520.78</v>
      </c>
      <c r="J42" s="109">
        <f>SUMIF(A39:A41,"=1",J39:J41)</f>
        <v>100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9" spans="1:10" ht="15.65" x14ac:dyDescent="0.25">
      <c r="B49" s="118" t="s">
        <v>58</v>
      </c>
    </row>
    <row r="51" spans="1:10" ht="25.5" customHeight="1" x14ac:dyDescent="0.2">
      <c r="A51" s="120"/>
      <c r="B51" s="123" t="s">
        <v>18</v>
      </c>
      <c r="C51" s="123" t="s">
        <v>6</v>
      </c>
      <c r="D51" s="124"/>
      <c r="E51" s="124"/>
      <c r="F51" s="125" t="s">
        <v>59</v>
      </c>
      <c r="G51" s="125"/>
      <c r="H51" s="125"/>
      <c r="I51" s="125" t="s">
        <v>31</v>
      </c>
      <c r="J51" s="125" t="s">
        <v>0</v>
      </c>
    </row>
    <row r="52" spans="1:10" ht="36.700000000000003" customHeight="1" x14ac:dyDescent="0.2">
      <c r="A52" s="121"/>
      <c r="B52" s="126" t="s">
        <v>60</v>
      </c>
      <c r="C52" s="222" t="s">
        <v>61</v>
      </c>
      <c r="D52" s="223"/>
      <c r="E52" s="223"/>
      <c r="F52" s="135" t="s">
        <v>26</v>
      </c>
      <c r="G52" s="127"/>
      <c r="H52" s="127"/>
      <c r="I52" s="127">
        <f>'01 01 Pol'!G8</f>
        <v>0</v>
      </c>
      <c r="J52" s="132" t="str">
        <f>IF(I57=0,"",I52/I57*100)</f>
        <v/>
      </c>
    </row>
    <row r="53" spans="1:10" ht="36.700000000000003" customHeight="1" x14ac:dyDescent="0.2">
      <c r="A53" s="121"/>
      <c r="B53" s="126" t="s">
        <v>62</v>
      </c>
      <c r="C53" s="222" t="s">
        <v>63</v>
      </c>
      <c r="D53" s="223"/>
      <c r="E53" s="223"/>
      <c r="F53" s="135" t="s">
        <v>26</v>
      </c>
      <c r="G53" s="127"/>
      <c r="H53" s="127"/>
      <c r="I53" s="127">
        <f>'01 01 Pol'!G20</f>
        <v>0</v>
      </c>
      <c r="J53" s="132" t="str">
        <f>IF(I57=0,"",I53/I57*100)</f>
        <v/>
      </c>
    </row>
    <row r="54" spans="1:10" ht="36.700000000000003" customHeight="1" x14ac:dyDescent="0.2">
      <c r="A54" s="121"/>
      <c r="B54" s="126" t="s">
        <v>64</v>
      </c>
      <c r="C54" s="222" t="s">
        <v>65</v>
      </c>
      <c r="D54" s="223"/>
      <c r="E54" s="223"/>
      <c r="F54" s="135" t="s">
        <v>26</v>
      </c>
      <c r="G54" s="127"/>
      <c r="H54" s="127"/>
      <c r="I54" s="127">
        <f>'01 01 Pol'!G27</f>
        <v>0</v>
      </c>
      <c r="J54" s="132" t="str">
        <f>IF(I57=0,"",I54/I57*100)</f>
        <v/>
      </c>
    </row>
    <row r="55" spans="1:10" ht="36.700000000000003" customHeight="1" x14ac:dyDescent="0.2">
      <c r="A55" s="121"/>
      <c r="B55" s="126" t="s">
        <v>66</v>
      </c>
      <c r="C55" s="222" t="s">
        <v>67</v>
      </c>
      <c r="D55" s="223"/>
      <c r="E55" s="223"/>
      <c r="F55" s="135" t="s">
        <v>68</v>
      </c>
      <c r="G55" s="127"/>
      <c r="H55" s="127"/>
      <c r="I55" s="127">
        <f>'01 01 Pol'!G32</f>
        <v>0</v>
      </c>
      <c r="J55" s="132" t="str">
        <f>IF(I57=0,"",I55/I57*100)</f>
        <v/>
      </c>
    </row>
    <row r="56" spans="1:10" ht="36.700000000000003" customHeight="1" x14ac:dyDescent="0.2">
      <c r="A56" s="121"/>
      <c r="B56" s="126" t="s">
        <v>69</v>
      </c>
      <c r="C56" s="222" t="s">
        <v>29</v>
      </c>
      <c r="D56" s="223"/>
      <c r="E56" s="223"/>
      <c r="F56" s="135" t="s">
        <v>69</v>
      </c>
      <c r="G56" s="127"/>
      <c r="H56" s="127"/>
      <c r="I56" s="127">
        <f>'01 01 Pol'!G35</f>
        <v>0</v>
      </c>
      <c r="J56" s="132" t="str">
        <f>IF(I57=0,"",I56/I57*100)</f>
        <v/>
      </c>
    </row>
    <row r="57" spans="1:10" ht="25.5" customHeight="1" x14ac:dyDescent="0.2">
      <c r="A57" s="122"/>
      <c r="B57" s="128" t="s">
        <v>1</v>
      </c>
      <c r="C57" s="129"/>
      <c r="D57" s="130"/>
      <c r="E57" s="130"/>
      <c r="F57" s="136"/>
      <c r="G57" s="131"/>
      <c r="H57" s="131"/>
      <c r="I57" s="131">
        <f>SUM(I52:I56)</f>
        <v>0</v>
      </c>
      <c r="J57" s="133">
        <f>SUM(J52:J56)</f>
        <v>0</v>
      </c>
    </row>
    <row r="58" spans="1:10" x14ac:dyDescent="0.2">
      <c r="F58" s="85"/>
      <c r="G58" s="85"/>
      <c r="H58" s="85"/>
      <c r="I58" s="85"/>
      <c r="J58" s="134"/>
    </row>
    <row r="59" spans="1:10" x14ac:dyDescent="0.2">
      <c r="F59" s="85"/>
      <c r="G59" s="85"/>
      <c r="H59" s="85"/>
      <c r="I59" s="85"/>
      <c r="J59" s="134"/>
    </row>
    <row r="60" spans="1:10" x14ac:dyDescent="0.2">
      <c r="F60" s="85"/>
      <c r="G60" s="85"/>
      <c r="H60" s="85"/>
      <c r="I60" s="85"/>
      <c r="J6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C54:E54"/>
    <mergeCell ref="C55:E55"/>
    <mergeCell ref="C56:E56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375" style="3" customWidth="1"/>
    <col min="2" max="2" width="14.5" style="3" customWidth="1"/>
    <col min="3" max="3" width="38.375" style="7" customWidth="1"/>
    <col min="4" max="4" width="4.5" style="3" customWidth="1"/>
    <col min="5" max="5" width="10.5" style="3" customWidth="1"/>
    <col min="6" max="6" width="9.875" style="3" customWidth="1"/>
    <col min="7" max="7" width="12.625" style="3" customWidth="1"/>
    <col min="8" max="16384" width="9.125" style="3"/>
  </cols>
  <sheetData>
    <row r="1" spans="1:7" ht="15.65" x14ac:dyDescent="0.2">
      <c r="A1" s="229" t="s">
        <v>7</v>
      </c>
      <c r="B1" s="229"/>
      <c r="C1" s="230"/>
      <c r="D1" s="229"/>
      <c r="E1" s="229"/>
      <c r="F1" s="229"/>
      <c r="G1" s="229"/>
    </row>
    <row r="2" spans="1:7" ht="25" customHeight="1" x14ac:dyDescent="0.2">
      <c r="A2" s="50" t="s">
        <v>8</v>
      </c>
      <c r="B2" s="49"/>
      <c r="C2" s="231"/>
      <c r="D2" s="231"/>
      <c r="E2" s="231"/>
      <c r="F2" s="231"/>
      <c r="G2" s="232"/>
    </row>
    <row r="3" spans="1:7" ht="25" customHeight="1" x14ac:dyDescent="0.2">
      <c r="A3" s="50" t="s">
        <v>9</v>
      </c>
      <c r="B3" s="49"/>
      <c r="C3" s="231"/>
      <c r="D3" s="231"/>
      <c r="E3" s="231"/>
      <c r="F3" s="231"/>
      <c r="G3" s="232"/>
    </row>
    <row r="4" spans="1:7" ht="25" customHeight="1" x14ac:dyDescent="0.2">
      <c r="A4" s="50" t="s">
        <v>10</v>
      </c>
      <c r="B4" s="49"/>
      <c r="C4" s="231"/>
      <c r="D4" s="231"/>
      <c r="E4" s="231"/>
      <c r="F4" s="231"/>
      <c r="G4" s="23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2FBA-FA54-4DFB-AF3B-D44FA2E238C1}">
  <sheetPr>
    <outlinePr summaryBelow="0"/>
  </sheetPr>
  <dimension ref="A1:BH4999"/>
  <sheetViews>
    <sheetView tabSelected="1" zoomScale="115" zoomScaleNormal="115" workbookViewId="0">
      <pane ySplit="7" topLeftCell="A29" activePane="bottomLeft" state="frozen"/>
      <selection pane="bottomLeft" activeCell="F34" sqref="F34"/>
    </sheetView>
  </sheetViews>
  <sheetFormatPr defaultRowHeight="12.9" outlineLevelRow="1" x14ac:dyDescent="0.2"/>
  <cols>
    <col min="1" max="1" width="3.5" customWidth="1"/>
    <col min="2" max="2" width="12.5" style="119" customWidth="1"/>
    <col min="3" max="3" width="38.375" style="119" customWidth="1"/>
    <col min="4" max="4" width="4.875" customWidth="1"/>
    <col min="5" max="5" width="10.5" customWidth="1"/>
    <col min="6" max="6" width="9.8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233" t="s">
        <v>7</v>
      </c>
      <c r="B1" s="233"/>
      <c r="C1" s="233"/>
      <c r="D1" s="233"/>
      <c r="E1" s="233"/>
      <c r="F1" s="233"/>
      <c r="G1" s="233"/>
      <c r="AG1" t="s">
        <v>71</v>
      </c>
    </row>
    <row r="2" spans="1:60" ht="25" customHeight="1" x14ac:dyDescent="0.2">
      <c r="A2" s="50" t="s">
        <v>8</v>
      </c>
      <c r="B2" s="49" t="s">
        <v>47</v>
      </c>
      <c r="C2" s="234" t="s">
        <v>48</v>
      </c>
      <c r="D2" s="235"/>
      <c r="E2" s="235"/>
      <c r="F2" s="235"/>
      <c r="G2" s="236"/>
      <c r="AG2" t="s">
        <v>72</v>
      </c>
    </row>
    <row r="3" spans="1:60" ht="25" customHeight="1" x14ac:dyDescent="0.2">
      <c r="A3" s="50" t="s">
        <v>9</v>
      </c>
      <c r="B3" s="49" t="s">
        <v>43</v>
      </c>
      <c r="C3" s="234" t="s">
        <v>44</v>
      </c>
      <c r="D3" s="235"/>
      <c r="E3" s="235"/>
      <c r="F3" s="235"/>
      <c r="G3" s="236"/>
      <c r="AC3" s="119" t="s">
        <v>72</v>
      </c>
      <c r="AG3" t="s">
        <v>73</v>
      </c>
    </row>
    <row r="4" spans="1:60" ht="25" customHeight="1" x14ac:dyDescent="0.2">
      <c r="A4" s="138" t="s">
        <v>10</v>
      </c>
      <c r="B4" s="139" t="s">
        <v>43</v>
      </c>
      <c r="C4" s="237" t="s">
        <v>44</v>
      </c>
      <c r="D4" s="238"/>
      <c r="E4" s="238"/>
      <c r="F4" s="238"/>
      <c r="G4" s="239"/>
      <c r="AG4" t="s">
        <v>74</v>
      </c>
    </row>
    <row r="5" spans="1:60" x14ac:dyDescent="0.2">
      <c r="D5" s="10"/>
    </row>
    <row r="6" spans="1:60" ht="38.75" x14ac:dyDescent="0.2">
      <c r="A6" s="141" t="s">
        <v>75</v>
      </c>
      <c r="B6" s="143" t="s">
        <v>76</v>
      </c>
      <c r="C6" s="143" t="s">
        <v>77</v>
      </c>
      <c r="D6" s="142" t="s">
        <v>78</v>
      </c>
      <c r="E6" s="141" t="s">
        <v>79</v>
      </c>
      <c r="F6" s="140" t="s">
        <v>80</v>
      </c>
      <c r="G6" s="141" t="s">
        <v>31</v>
      </c>
      <c r="H6" s="144" t="s">
        <v>32</v>
      </c>
      <c r="I6" s="144" t="s">
        <v>81</v>
      </c>
      <c r="J6" s="144" t="s">
        <v>33</v>
      </c>
      <c r="K6" s="144" t="s">
        <v>82</v>
      </c>
      <c r="L6" s="144" t="s">
        <v>83</v>
      </c>
      <c r="M6" s="144" t="s">
        <v>84</v>
      </c>
      <c r="N6" s="144" t="s">
        <v>85</v>
      </c>
      <c r="O6" s="144" t="s">
        <v>86</v>
      </c>
      <c r="P6" s="144" t="s">
        <v>87</v>
      </c>
      <c r="Q6" s="144" t="s">
        <v>88</v>
      </c>
      <c r="R6" s="144" t="s">
        <v>89</v>
      </c>
      <c r="S6" s="144" t="s">
        <v>90</v>
      </c>
      <c r="T6" s="144" t="s">
        <v>91</v>
      </c>
      <c r="U6" s="144" t="s">
        <v>92</v>
      </c>
      <c r="V6" s="144" t="s">
        <v>93</v>
      </c>
      <c r="W6" s="144" t="s">
        <v>94</v>
      </c>
      <c r="X6" s="144" t="s">
        <v>95</v>
      </c>
      <c r="Y6" s="144" t="s">
        <v>96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ht="13.6" x14ac:dyDescent="0.2">
      <c r="A8" s="154" t="s">
        <v>97</v>
      </c>
      <c r="B8" s="155" t="s">
        <v>60</v>
      </c>
      <c r="C8" s="171" t="s">
        <v>61</v>
      </c>
      <c r="D8" s="156"/>
      <c r="E8" s="157"/>
      <c r="F8" s="158"/>
      <c r="G8" s="159">
        <f>G9+G10+G11+G12+G13+G14+G15+G16+G17+G19</f>
        <v>0</v>
      </c>
      <c r="H8" s="153"/>
      <c r="I8" s="153">
        <v>27544</v>
      </c>
      <c r="J8" s="153"/>
      <c r="K8" s="153">
        <v>251540.13</v>
      </c>
      <c r="L8" s="153"/>
      <c r="M8" s="153"/>
      <c r="N8" s="152"/>
      <c r="O8" s="152"/>
      <c r="P8" s="152"/>
      <c r="Q8" s="152"/>
      <c r="R8" s="153"/>
      <c r="S8" s="153"/>
      <c r="T8" s="153"/>
      <c r="U8" s="153"/>
      <c r="V8" s="153"/>
      <c r="W8" s="153"/>
      <c r="X8" s="153"/>
      <c r="Y8" s="153"/>
      <c r="AG8" t="s">
        <v>98</v>
      </c>
    </row>
    <row r="9" spans="1:60" x14ac:dyDescent="0.2">
      <c r="A9" s="165">
        <v>1</v>
      </c>
      <c r="B9" s="166" t="s">
        <v>99</v>
      </c>
      <c r="C9" s="172" t="s">
        <v>176</v>
      </c>
      <c r="D9" s="167" t="s">
        <v>100</v>
      </c>
      <c r="E9" s="168">
        <v>2.5</v>
      </c>
      <c r="F9" s="169"/>
      <c r="G9" s="170">
        <f>E9*F9</f>
        <v>0</v>
      </c>
      <c r="H9" s="151">
        <v>0</v>
      </c>
      <c r="I9" s="151">
        <v>0</v>
      </c>
      <c r="J9" s="151">
        <v>40.799999999999997</v>
      </c>
      <c r="K9" s="151">
        <v>102</v>
      </c>
      <c r="L9" s="151">
        <v>21</v>
      </c>
      <c r="M9" s="151">
        <v>123.42</v>
      </c>
      <c r="N9" s="150">
        <v>0</v>
      </c>
      <c r="O9" s="150">
        <v>0</v>
      </c>
      <c r="P9" s="150">
        <v>0.22</v>
      </c>
      <c r="Q9" s="150">
        <v>0.55000000000000004</v>
      </c>
      <c r="R9" s="151"/>
      <c r="S9" s="151" t="s">
        <v>101</v>
      </c>
      <c r="T9" s="151" t="s">
        <v>101</v>
      </c>
      <c r="U9" s="151">
        <v>4.9000000000000002E-2</v>
      </c>
      <c r="V9" s="151">
        <v>0.1225</v>
      </c>
      <c r="W9" s="151"/>
      <c r="X9" s="151" t="s">
        <v>102</v>
      </c>
      <c r="Y9" s="151" t="s">
        <v>103</v>
      </c>
      <c r="Z9" s="145"/>
      <c r="AA9" s="145"/>
      <c r="AB9" s="145"/>
      <c r="AC9" s="145"/>
      <c r="AD9" s="145"/>
      <c r="AE9" s="145"/>
      <c r="AF9" s="145"/>
      <c r="AG9" s="145" t="s">
        <v>104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65">
        <v>2</v>
      </c>
      <c r="B10" s="166" t="s">
        <v>105</v>
      </c>
      <c r="C10" s="172" t="s">
        <v>106</v>
      </c>
      <c r="D10" s="167" t="s">
        <v>100</v>
      </c>
      <c r="E10" s="168">
        <v>229</v>
      </c>
      <c r="F10" s="169"/>
      <c r="G10" s="170">
        <f t="shared" ref="G10:G17" si="0">E10*F10</f>
        <v>0</v>
      </c>
      <c r="H10" s="151">
        <v>0</v>
      </c>
      <c r="I10" s="151">
        <v>0</v>
      </c>
      <c r="J10" s="151">
        <v>110</v>
      </c>
      <c r="K10" s="151">
        <v>25190</v>
      </c>
      <c r="L10" s="151">
        <v>21</v>
      </c>
      <c r="M10" s="151">
        <v>30479.9</v>
      </c>
      <c r="N10" s="150">
        <v>0</v>
      </c>
      <c r="O10" s="150">
        <v>0</v>
      </c>
      <c r="P10" s="150">
        <v>0.77</v>
      </c>
      <c r="Q10" s="150">
        <v>176.33</v>
      </c>
      <c r="R10" s="151"/>
      <c r="S10" s="151" t="s">
        <v>101</v>
      </c>
      <c r="T10" s="151" t="s">
        <v>101</v>
      </c>
      <c r="U10" s="151">
        <v>0.13100000000000001</v>
      </c>
      <c r="V10" s="151">
        <v>29.999000000000002</v>
      </c>
      <c r="W10" s="151"/>
      <c r="X10" s="151" t="s">
        <v>102</v>
      </c>
      <c r="Y10" s="151" t="s">
        <v>103</v>
      </c>
      <c r="Z10" s="145"/>
      <c r="AA10" s="145"/>
      <c r="AB10" s="145"/>
      <c r="AC10" s="145"/>
      <c r="AD10" s="145"/>
      <c r="AE10" s="145"/>
      <c r="AF10" s="145"/>
      <c r="AG10" s="145" t="s">
        <v>104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65">
        <v>3</v>
      </c>
      <c r="B11" s="166" t="s">
        <v>107</v>
      </c>
      <c r="C11" s="172" t="s">
        <v>177</v>
      </c>
      <c r="D11" s="167" t="s">
        <v>108</v>
      </c>
      <c r="E11" s="168">
        <v>15</v>
      </c>
      <c r="F11" s="169"/>
      <c r="G11" s="170">
        <f t="shared" si="0"/>
        <v>0</v>
      </c>
      <c r="H11" s="151">
        <v>0</v>
      </c>
      <c r="I11" s="151">
        <v>0</v>
      </c>
      <c r="J11" s="151">
        <v>270</v>
      </c>
      <c r="K11" s="151">
        <v>7290</v>
      </c>
      <c r="L11" s="151">
        <v>21</v>
      </c>
      <c r="M11" s="151">
        <v>8820.9</v>
      </c>
      <c r="N11" s="150">
        <v>0</v>
      </c>
      <c r="O11" s="150">
        <v>0</v>
      </c>
      <c r="P11" s="150">
        <v>0</v>
      </c>
      <c r="Q11" s="150">
        <v>0</v>
      </c>
      <c r="R11" s="151"/>
      <c r="S11" s="151" t="s">
        <v>109</v>
      </c>
      <c r="T11" s="151" t="s">
        <v>110</v>
      </c>
      <c r="U11" s="151">
        <v>0</v>
      </c>
      <c r="V11" s="151">
        <v>0</v>
      </c>
      <c r="W11" s="151"/>
      <c r="X11" s="151" t="s">
        <v>102</v>
      </c>
      <c r="Y11" s="151" t="s">
        <v>103</v>
      </c>
      <c r="Z11" s="145"/>
      <c r="AA11" s="145"/>
      <c r="AB11" s="145"/>
      <c r="AC11" s="145"/>
      <c r="AD11" s="145"/>
      <c r="AE11" s="145"/>
      <c r="AF11" s="145"/>
      <c r="AG11" s="145" t="s">
        <v>104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65">
        <v>4</v>
      </c>
      <c r="B12" s="166" t="s">
        <v>111</v>
      </c>
      <c r="C12" s="172" t="s">
        <v>112</v>
      </c>
      <c r="D12" s="167" t="s">
        <v>113</v>
      </c>
      <c r="E12" s="168">
        <v>3</v>
      </c>
      <c r="F12" s="169"/>
      <c r="G12" s="170">
        <f t="shared" si="0"/>
        <v>0</v>
      </c>
      <c r="H12" s="151">
        <v>0</v>
      </c>
      <c r="I12" s="151">
        <v>0</v>
      </c>
      <c r="J12" s="151">
        <v>500</v>
      </c>
      <c r="K12" s="151">
        <v>1500</v>
      </c>
      <c r="L12" s="151">
        <v>21</v>
      </c>
      <c r="M12" s="151">
        <v>1815</v>
      </c>
      <c r="N12" s="150">
        <v>0</v>
      </c>
      <c r="O12" s="150">
        <v>0</v>
      </c>
      <c r="P12" s="150">
        <v>0</v>
      </c>
      <c r="Q12" s="150">
        <v>0</v>
      </c>
      <c r="R12" s="151"/>
      <c r="S12" s="151" t="s">
        <v>109</v>
      </c>
      <c r="T12" s="151" t="s">
        <v>110</v>
      </c>
      <c r="U12" s="151">
        <v>0</v>
      </c>
      <c r="V12" s="151">
        <v>0</v>
      </c>
      <c r="W12" s="151"/>
      <c r="X12" s="151" t="s">
        <v>102</v>
      </c>
      <c r="Y12" s="151" t="s">
        <v>103</v>
      </c>
      <c r="Z12" s="145"/>
      <c r="AA12" s="145"/>
      <c r="AB12" s="145"/>
      <c r="AC12" s="145"/>
      <c r="AD12" s="145"/>
      <c r="AE12" s="145"/>
      <c r="AF12" s="145"/>
      <c r="AG12" s="145" t="s">
        <v>104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1.75" x14ac:dyDescent="0.2">
      <c r="A13" s="165">
        <v>5</v>
      </c>
      <c r="B13" s="166" t="s">
        <v>114</v>
      </c>
      <c r="C13" s="172" t="s">
        <v>115</v>
      </c>
      <c r="D13" s="167" t="s">
        <v>100</v>
      </c>
      <c r="E13" s="168">
        <v>229</v>
      </c>
      <c r="F13" s="169"/>
      <c r="G13" s="170">
        <f t="shared" si="0"/>
        <v>0</v>
      </c>
      <c r="H13" s="151">
        <v>0</v>
      </c>
      <c r="I13" s="151">
        <v>0</v>
      </c>
      <c r="J13" s="151">
        <v>254.5</v>
      </c>
      <c r="K13" s="151">
        <v>58280.5</v>
      </c>
      <c r="L13" s="151">
        <v>21</v>
      </c>
      <c r="M13" s="151">
        <v>70519.404999999999</v>
      </c>
      <c r="N13" s="150">
        <v>0</v>
      </c>
      <c r="O13" s="150">
        <v>0</v>
      </c>
      <c r="P13" s="150">
        <v>0.35799999999999998</v>
      </c>
      <c r="Q13" s="150">
        <v>81.981999999999999</v>
      </c>
      <c r="R13" s="151"/>
      <c r="S13" s="151" t="s">
        <v>101</v>
      </c>
      <c r="T13" s="151" t="s">
        <v>101</v>
      </c>
      <c r="U13" s="151">
        <v>0</v>
      </c>
      <c r="V13" s="151">
        <v>0</v>
      </c>
      <c r="W13" s="151"/>
      <c r="X13" s="151" t="s">
        <v>116</v>
      </c>
      <c r="Y13" s="151" t="s">
        <v>103</v>
      </c>
      <c r="Z13" s="145"/>
      <c r="AA13" s="145"/>
      <c r="AB13" s="145"/>
      <c r="AC13" s="145"/>
      <c r="AD13" s="145"/>
      <c r="AE13" s="145"/>
      <c r="AF13" s="145"/>
      <c r="AG13" s="145" t="s">
        <v>117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1.75" x14ac:dyDescent="0.2">
      <c r="A14" s="165">
        <v>6</v>
      </c>
      <c r="B14" s="166" t="s">
        <v>118</v>
      </c>
      <c r="C14" s="172" t="s">
        <v>119</v>
      </c>
      <c r="D14" s="167" t="s">
        <v>108</v>
      </c>
      <c r="E14" s="168">
        <v>97</v>
      </c>
      <c r="F14" s="169"/>
      <c r="G14" s="170">
        <f t="shared" si="0"/>
        <v>0</v>
      </c>
      <c r="H14" s="151">
        <v>0</v>
      </c>
      <c r="I14" s="151">
        <v>0</v>
      </c>
      <c r="J14" s="151">
        <v>656</v>
      </c>
      <c r="K14" s="151">
        <v>63632</v>
      </c>
      <c r="L14" s="151">
        <v>21</v>
      </c>
      <c r="M14" s="151">
        <v>76994.720000000001</v>
      </c>
      <c r="N14" s="150">
        <v>0</v>
      </c>
      <c r="O14" s="150">
        <v>0</v>
      </c>
      <c r="P14" s="150">
        <v>0.27</v>
      </c>
      <c r="Q14" s="150">
        <v>26.19</v>
      </c>
      <c r="R14" s="151"/>
      <c r="S14" s="151" t="s">
        <v>101</v>
      </c>
      <c r="T14" s="151" t="s">
        <v>101</v>
      </c>
      <c r="U14" s="151">
        <v>0</v>
      </c>
      <c r="V14" s="151">
        <v>0</v>
      </c>
      <c r="W14" s="151"/>
      <c r="X14" s="151" t="s">
        <v>116</v>
      </c>
      <c r="Y14" s="151" t="s">
        <v>103</v>
      </c>
      <c r="Z14" s="145"/>
      <c r="AA14" s="145"/>
      <c r="AB14" s="145"/>
      <c r="AC14" s="145"/>
      <c r="AD14" s="145"/>
      <c r="AE14" s="145"/>
      <c r="AF14" s="145"/>
      <c r="AG14" s="145" t="s">
        <v>117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ht="21.75" x14ac:dyDescent="0.2">
      <c r="A15" s="165">
        <v>7</v>
      </c>
      <c r="B15" s="166" t="s">
        <v>120</v>
      </c>
      <c r="C15" s="172" t="s">
        <v>121</v>
      </c>
      <c r="D15" s="167" t="s">
        <v>108</v>
      </c>
      <c r="E15" s="168">
        <v>127</v>
      </c>
      <c r="F15" s="169"/>
      <c r="G15" s="170">
        <f t="shared" si="0"/>
        <v>0</v>
      </c>
      <c r="H15" s="151">
        <v>0</v>
      </c>
      <c r="I15" s="151">
        <v>0</v>
      </c>
      <c r="J15" s="151">
        <v>585</v>
      </c>
      <c r="K15" s="151">
        <v>74295</v>
      </c>
      <c r="L15" s="151">
        <v>21</v>
      </c>
      <c r="M15" s="151">
        <v>89896.95</v>
      </c>
      <c r="N15" s="150">
        <v>0</v>
      </c>
      <c r="O15" s="150">
        <v>0</v>
      </c>
      <c r="P15" s="150">
        <v>0.22</v>
      </c>
      <c r="Q15" s="150">
        <v>27.94</v>
      </c>
      <c r="R15" s="151"/>
      <c r="S15" s="151" t="s">
        <v>101</v>
      </c>
      <c r="T15" s="151" t="s">
        <v>101</v>
      </c>
      <c r="U15" s="151">
        <v>0</v>
      </c>
      <c r="V15" s="151">
        <v>0</v>
      </c>
      <c r="W15" s="151"/>
      <c r="X15" s="151" t="s">
        <v>116</v>
      </c>
      <c r="Y15" s="151" t="s">
        <v>103</v>
      </c>
      <c r="Z15" s="145"/>
      <c r="AA15" s="145"/>
      <c r="AB15" s="145"/>
      <c r="AC15" s="145"/>
      <c r="AD15" s="145"/>
      <c r="AE15" s="145"/>
      <c r="AF15" s="145"/>
      <c r="AG15" s="145" t="s">
        <v>117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1.75" x14ac:dyDescent="0.2">
      <c r="A16" s="165">
        <v>8</v>
      </c>
      <c r="B16" s="166" t="s">
        <v>122</v>
      </c>
      <c r="C16" s="172" t="s">
        <v>123</v>
      </c>
      <c r="D16" s="167" t="s">
        <v>124</v>
      </c>
      <c r="E16" s="168">
        <v>0.375</v>
      </c>
      <c r="F16" s="169"/>
      <c r="G16" s="170">
        <f t="shared" si="0"/>
        <v>0</v>
      </c>
      <c r="H16" s="151">
        <v>0</v>
      </c>
      <c r="I16" s="151">
        <v>0</v>
      </c>
      <c r="J16" s="151">
        <v>2255</v>
      </c>
      <c r="K16" s="151">
        <v>845.625</v>
      </c>
      <c r="L16" s="151">
        <v>21</v>
      </c>
      <c r="M16" s="151">
        <v>1023.2123</v>
      </c>
      <c r="N16" s="150">
        <v>0</v>
      </c>
      <c r="O16" s="150">
        <v>0</v>
      </c>
      <c r="P16" s="150">
        <v>3.6</v>
      </c>
      <c r="Q16" s="150">
        <v>1.35</v>
      </c>
      <c r="R16" s="151"/>
      <c r="S16" s="151" t="s">
        <v>101</v>
      </c>
      <c r="T16" s="151" t="s">
        <v>101</v>
      </c>
      <c r="U16" s="151">
        <v>0</v>
      </c>
      <c r="V16" s="151">
        <v>0</v>
      </c>
      <c r="W16" s="151"/>
      <c r="X16" s="151" t="s">
        <v>116</v>
      </c>
      <c r="Y16" s="151" t="s">
        <v>103</v>
      </c>
      <c r="Z16" s="145"/>
      <c r="AA16" s="145"/>
      <c r="AB16" s="145"/>
      <c r="AC16" s="145"/>
      <c r="AD16" s="145"/>
      <c r="AE16" s="145"/>
      <c r="AF16" s="145"/>
      <c r="AG16" s="145" t="s">
        <v>117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1.75" x14ac:dyDescent="0.2">
      <c r="A17" s="160">
        <v>9</v>
      </c>
      <c r="B17" s="161" t="s">
        <v>125</v>
      </c>
      <c r="C17" s="173" t="s">
        <v>126</v>
      </c>
      <c r="D17" s="162" t="s">
        <v>100</v>
      </c>
      <c r="E17" s="163">
        <v>125</v>
      </c>
      <c r="F17" s="164"/>
      <c r="G17" s="170">
        <f t="shared" si="0"/>
        <v>0</v>
      </c>
      <c r="H17" s="151">
        <v>7.76</v>
      </c>
      <c r="I17" s="151">
        <v>970</v>
      </c>
      <c r="J17" s="151">
        <v>163.24</v>
      </c>
      <c r="K17" s="151">
        <v>20405</v>
      </c>
      <c r="L17" s="151">
        <v>21</v>
      </c>
      <c r="M17" s="151">
        <v>25863.75</v>
      </c>
      <c r="N17" s="150">
        <v>3.0000000000000001E-5</v>
      </c>
      <c r="O17" s="150">
        <v>3.7500000000000003E-3</v>
      </c>
      <c r="P17" s="150">
        <v>0</v>
      </c>
      <c r="Q17" s="150">
        <v>0</v>
      </c>
      <c r="R17" s="151"/>
      <c r="S17" s="151" t="s">
        <v>101</v>
      </c>
      <c r="T17" s="151" t="s">
        <v>101</v>
      </c>
      <c r="U17" s="151">
        <v>0</v>
      </c>
      <c r="V17" s="151">
        <v>0</v>
      </c>
      <c r="W17" s="151"/>
      <c r="X17" s="151" t="s">
        <v>116</v>
      </c>
      <c r="Y17" s="151" t="s">
        <v>103</v>
      </c>
      <c r="Z17" s="145"/>
      <c r="AA17" s="145"/>
      <c r="AB17" s="145"/>
      <c r="AC17" s="145"/>
      <c r="AD17" s="145"/>
      <c r="AE17" s="145"/>
      <c r="AF17" s="145"/>
      <c r="AG17" s="145" t="s">
        <v>117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8"/>
      <c r="B18" s="149"/>
      <c r="C18" s="240" t="s">
        <v>127</v>
      </c>
      <c r="D18" s="241"/>
      <c r="E18" s="241"/>
      <c r="F18" s="241"/>
      <c r="G18" s="241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51"/>
      <c r="Z18" s="145"/>
      <c r="AA18" s="145"/>
      <c r="AB18" s="145"/>
      <c r="AC18" s="145"/>
      <c r="AD18" s="145"/>
      <c r="AE18" s="145"/>
      <c r="AF18" s="145"/>
      <c r="AG18" s="145" t="s">
        <v>128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">
      <c r="A19" s="165">
        <v>10</v>
      </c>
      <c r="B19" s="166" t="s">
        <v>129</v>
      </c>
      <c r="C19" s="172" t="s">
        <v>130</v>
      </c>
      <c r="D19" s="167" t="s">
        <v>131</v>
      </c>
      <c r="E19" s="168">
        <v>43</v>
      </c>
      <c r="F19" s="169"/>
      <c r="G19" s="170">
        <f>E19*F19</f>
        <v>0</v>
      </c>
      <c r="H19" s="151">
        <v>618</v>
      </c>
      <c r="I19" s="151">
        <v>26574</v>
      </c>
      <c r="J19" s="151">
        <v>0</v>
      </c>
      <c r="K19" s="151">
        <v>0</v>
      </c>
      <c r="L19" s="151">
        <v>21</v>
      </c>
      <c r="M19" s="151">
        <v>32154.54</v>
      </c>
      <c r="N19" s="150">
        <v>1</v>
      </c>
      <c r="O19" s="150">
        <v>43</v>
      </c>
      <c r="P19" s="150">
        <v>0</v>
      </c>
      <c r="Q19" s="150">
        <v>0</v>
      </c>
      <c r="R19" s="151" t="s">
        <v>132</v>
      </c>
      <c r="S19" s="151" t="s">
        <v>101</v>
      </c>
      <c r="T19" s="151" t="s">
        <v>101</v>
      </c>
      <c r="U19" s="151">
        <v>0</v>
      </c>
      <c r="V19" s="151">
        <v>0</v>
      </c>
      <c r="W19" s="151"/>
      <c r="X19" s="151" t="s">
        <v>133</v>
      </c>
      <c r="Y19" s="151" t="s">
        <v>103</v>
      </c>
      <c r="Z19" s="145"/>
      <c r="AA19" s="145"/>
      <c r="AB19" s="145"/>
      <c r="AC19" s="145"/>
      <c r="AD19" s="145"/>
      <c r="AE19" s="145"/>
      <c r="AF19" s="145"/>
      <c r="AG19" s="145" t="s">
        <v>134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13.6" x14ac:dyDescent="0.2">
      <c r="A20" s="154" t="s">
        <v>97</v>
      </c>
      <c r="B20" s="155" t="s">
        <v>62</v>
      </c>
      <c r="C20" s="171" t="s">
        <v>63</v>
      </c>
      <c r="D20" s="156"/>
      <c r="E20" s="157"/>
      <c r="F20" s="158"/>
      <c r="G20" s="159">
        <f>G21+G22+G23+G24+G25+G26</f>
        <v>0</v>
      </c>
      <c r="H20" s="153"/>
      <c r="I20" s="153">
        <v>418187.66</v>
      </c>
      <c r="J20" s="153"/>
      <c r="K20" s="153">
        <v>21326.84</v>
      </c>
      <c r="L20" s="153"/>
      <c r="M20" s="153"/>
      <c r="N20" s="152"/>
      <c r="O20" s="152"/>
      <c r="P20" s="152"/>
      <c r="Q20" s="152"/>
      <c r="R20" s="153"/>
      <c r="S20" s="153"/>
      <c r="T20" s="153"/>
      <c r="U20" s="153"/>
      <c r="V20" s="153"/>
      <c r="W20" s="153"/>
      <c r="X20" s="153"/>
      <c r="Y20" s="153"/>
      <c r="AG20" t="s">
        <v>98</v>
      </c>
    </row>
    <row r="21" spans="1:60" x14ac:dyDescent="0.2">
      <c r="A21" s="165">
        <v>11</v>
      </c>
      <c r="B21" s="166" t="s">
        <v>135</v>
      </c>
      <c r="C21" s="172" t="s">
        <v>136</v>
      </c>
      <c r="D21" s="167" t="s">
        <v>100</v>
      </c>
      <c r="E21" s="168">
        <v>2.5</v>
      </c>
      <c r="F21" s="169"/>
      <c r="G21" s="170">
        <f>E21*F21</f>
        <v>0</v>
      </c>
      <c r="H21" s="151">
        <v>145.04</v>
      </c>
      <c r="I21" s="151">
        <v>362.59999999999997</v>
      </c>
      <c r="J21" s="151">
        <v>57.96</v>
      </c>
      <c r="K21" s="151">
        <v>144.9</v>
      </c>
      <c r="L21" s="151">
        <v>21</v>
      </c>
      <c r="M21" s="151">
        <v>614.07500000000005</v>
      </c>
      <c r="N21" s="150">
        <v>0.25094</v>
      </c>
      <c r="O21" s="150">
        <v>0.62734999999999996</v>
      </c>
      <c r="P21" s="150">
        <v>0</v>
      </c>
      <c r="Q21" s="150">
        <v>0</v>
      </c>
      <c r="R21" s="151"/>
      <c r="S21" s="151" t="s">
        <v>101</v>
      </c>
      <c r="T21" s="151" t="s">
        <v>101</v>
      </c>
      <c r="U21" s="151">
        <v>5.0999999999999997E-2</v>
      </c>
      <c r="V21" s="151">
        <v>0.1275</v>
      </c>
      <c r="W21" s="151"/>
      <c r="X21" s="151" t="s">
        <v>102</v>
      </c>
      <c r="Y21" s="151" t="s">
        <v>103</v>
      </c>
      <c r="Z21" s="145"/>
      <c r="AA21" s="145"/>
      <c r="AB21" s="145"/>
      <c r="AC21" s="145"/>
      <c r="AD21" s="145"/>
      <c r="AE21" s="145"/>
      <c r="AF21" s="145"/>
      <c r="AG21" s="145" t="s">
        <v>104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1.75" x14ac:dyDescent="0.2">
      <c r="A22" s="165">
        <v>12</v>
      </c>
      <c r="B22" s="166" t="s">
        <v>137</v>
      </c>
      <c r="C22" s="172" t="s">
        <v>138</v>
      </c>
      <c r="D22" s="167" t="s">
        <v>100</v>
      </c>
      <c r="E22" s="168">
        <v>2.5</v>
      </c>
      <c r="F22" s="169"/>
      <c r="G22" s="170">
        <f t="shared" ref="G22:G26" si="1">E22*F22</f>
        <v>0</v>
      </c>
      <c r="H22" s="151">
        <v>0</v>
      </c>
      <c r="I22" s="151">
        <v>0</v>
      </c>
      <c r="J22" s="151">
        <v>638</v>
      </c>
      <c r="K22" s="151">
        <v>1595</v>
      </c>
      <c r="L22" s="151">
        <v>21</v>
      </c>
      <c r="M22" s="151">
        <v>1929.95</v>
      </c>
      <c r="N22" s="150">
        <v>0.38041999999999998</v>
      </c>
      <c r="O22" s="150">
        <v>0.95104999999999995</v>
      </c>
      <c r="P22" s="150">
        <v>0</v>
      </c>
      <c r="Q22" s="150">
        <v>0</v>
      </c>
      <c r="R22" s="151"/>
      <c r="S22" s="151" t="s">
        <v>109</v>
      </c>
      <c r="T22" s="151" t="s">
        <v>101</v>
      </c>
      <c r="U22" s="151">
        <v>0.151</v>
      </c>
      <c r="V22" s="151">
        <v>0.3775</v>
      </c>
      <c r="W22" s="151"/>
      <c r="X22" s="151" t="s">
        <v>102</v>
      </c>
      <c r="Y22" s="151" t="s">
        <v>103</v>
      </c>
      <c r="Z22" s="145"/>
      <c r="AA22" s="145"/>
      <c r="AB22" s="145"/>
      <c r="AC22" s="145"/>
      <c r="AD22" s="145"/>
      <c r="AE22" s="145"/>
      <c r="AF22" s="145"/>
      <c r="AG22" s="145" t="s">
        <v>104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65">
        <v>13</v>
      </c>
      <c r="B23" s="166" t="s">
        <v>139</v>
      </c>
      <c r="C23" s="172" t="s">
        <v>140</v>
      </c>
      <c r="D23" s="167" t="s">
        <v>108</v>
      </c>
      <c r="E23" s="168">
        <v>32.5</v>
      </c>
      <c r="F23" s="169"/>
      <c r="G23" s="170">
        <f t="shared" si="1"/>
        <v>0</v>
      </c>
      <c r="H23" s="151">
        <v>0</v>
      </c>
      <c r="I23" s="151">
        <v>0</v>
      </c>
      <c r="J23" s="151">
        <v>340</v>
      </c>
      <c r="K23" s="151">
        <v>11900</v>
      </c>
      <c r="L23" s="151">
        <v>21</v>
      </c>
      <c r="M23" s="151">
        <v>14399</v>
      </c>
      <c r="N23" s="150">
        <v>3.6000000000000002E-4</v>
      </c>
      <c r="O23" s="150">
        <v>1.26E-2</v>
      </c>
      <c r="P23" s="150">
        <v>0</v>
      </c>
      <c r="Q23" s="150">
        <v>0</v>
      </c>
      <c r="R23" s="151"/>
      <c r="S23" s="151" t="s">
        <v>109</v>
      </c>
      <c r="T23" s="151" t="s">
        <v>110</v>
      </c>
      <c r="U23" s="151">
        <v>0.43</v>
      </c>
      <c r="V23" s="151">
        <v>15.049999999999999</v>
      </c>
      <c r="W23" s="151"/>
      <c r="X23" s="151" t="s">
        <v>102</v>
      </c>
      <c r="Y23" s="151" t="s">
        <v>103</v>
      </c>
      <c r="Z23" s="145"/>
      <c r="AA23" s="145"/>
      <c r="AB23" s="145"/>
      <c r="AC23" s="145"/>
      <c r="AD23" s="145"/>
      <c r="AE23" s="145"/>
      <c r="AF23" s="145"/>
      <c r="AG23" s="145" t="s">
        <v>104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">
      <c r="A24" s="165">
        <v>14</v>
      </c>
      <c r="B24" s="166" t="s">
        <v>141</v>
      </c>
      <c r="C24" s="172" t="s">
        <v>142</v>
      </c>
      <c r="D24" s="167" t="s">
        <v>143</v>
      </c>
      <c r="E24" s="168">
        <v>16</v>
      </c>
      <c r="F24" s="169"/>
      <c r="G24" s="170">
        <f t="shared" si="1"/>
        <v>0</v>
      </c>
      <c r="H24" s="151">
        <v>26.71</v>
      </c>
      <c r="I24" s="151">
        <v>427.36</v>
      </c>
      <c r="J24" s="151">
        <v>480.29</v>
      </c>
      <c r="K24" s="151">
        <v>7684.64</v>
      </c>
      <c r="L24" s="151">
        <v>21</v>
      </c>
      <c r="M24" s="151">
        <v>9815.52</v>
      </c>
      <c r="N24" s="150">
        <v>7.1999999999999995E-2</v>
      </c>
      <c r="O24" s="150">
        <v>1.1519999999999999</v>
      </c>
      <c r="P24" s="150">
        <v>0.13800000000000001</v>
      </c>
      <c r="Q24" s="150">
        <v>2.2080000000000002</v>
      </c>
      <c r="R24" s="151"/>
      <c r="S24" s="151" t="s">
        <v>101</v>
      </c>
      <c r="T24" s="151" t="s">
        <v>101</v>
      </c>
      <c r="U24" s="151">
        <v>0</v>
      </c>
      <c r="V24" s="151">
        <v>0</v>
      </c>
      <c r="W24" s="151"/>
      <c r="X24" s="151" t="s">
        <v>116</v>
      </c>
      <c r="Y24" s="151" t="s">
        <v>103</v>
      </c>
      <c r="Z24" s="145"/>
      <c r="AA24" s="145"/>
      <c r="AB24" s="145"/>
      <c r="AC24" s="145"/>
      <c r="AD24" s="145"/>
      <c r="AE24" s="145"/>
      <c r="AF24" s="145"/>
      <c r="AG24" s="145" t="s">
        <v>117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1.75" x14ac:dyDescent="0.2">
      <c r="A25" s="165">
        <v>15</v>
      </c>
      <c r="B25" s="166" t="s">
        <v>144</v>
      </c>
      <c r="C25" s="172" t="s">
        <v>145</v>
      </c>
      <c r="D25" s="167" t="s">
        <v>100</v>
      </c>
      <c r="E25" s="168">
        <v>220</v>
      </c>
      <c r="F25" s="169"/>
      <c r="G25" s="170">
        <f t="shared" si="1"/>
        <v>0</v>
      </c>
      <c r="H25" s="151">
        <v>1809.99</v>
      </c>
      <c r="I25" s="151">
        <v>398197.8</v>
      </c>
      <c r="J25" s="151">
        <v>0.01</v>
      </c>
      <c r="K25" s="151">
        <v>2.2000000000000002</v>
      </c>
      <c r="L25" s="151">
        <v>21</v>
      </c>
      <c r="M25" s="151">
        <v>481822</v>
      </c>
      <c r="N25" s="150">
        <v>0.63654999999999995</v>
      </c>
      <c r="O25" s="150">
        <v>140.041</v>
      </c>
      <c r="P25" s="150">
        <v>0</v>
      </c>
      <c r="Q25" s="150">
        <v>0</v>
      </c>
      <c r="R25" s="151"/>
      <c r="S25" s="151" t="s">
        <v>109</v>
      </c>
      <c r="T25" s="151" t="s">
        <v>110</v>
      </c>
      <c r="U25" s="151">
        <v>0</v>
      </c>
      <c r="V25" s="151">
        <v>0</v>
      </c>
      <c r="W25" s="151"/>
      <c r="X25" s="151" t="s">
        <v>116</v>
      </c>
      <c r="Y25" s="151" t="s">
        <v>103</v>
      </c>
      <c r="Z25" s="145"/>
      <c r="AA25" s="145"/>
      <c r="AB25" s="145"/>
      <c r="AC25" s="145"/>
      <c r="AD25" s="145"/>
      <c r="AE25" s="145"/>
      <c r="AF25" s="145"/>
      <c r="AG25" s="145" t="s">
        <v>117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1.75" x14ac:dyDescent="0.2">
      <c r="A26" s="165">
        <v>16</v>
      </c>
      <c r="B26" s="166" t="s">
        <v>146</v>
      </c>
      <c r="C26" s="172" t="s">
        <v>147</v>
      </c>
      <c r="D26" s="167" t="s">
        <v>100</v>
      </c>
      <c r="E26" s="168">
        <v>10</v>
      </c>
      <c r="F26" s="169"/>
      <c r="G26" s="170">
        <f t="shared" si="1"/>
        <v>0</v>
      </c>
      <c r="H26" s="151">
        <v>1919.99</v>
      </c>
      <c r="I26" s="151">
        <v>19199.900000000001</v>
      </c>
      <c r="J26" s="151">
        <v>0.01</v>
      </c>
      <c r="K26" s="151">
        <v>0.1</v>
      </c>
      <c r="L26" s="151">
        <v>21</v>
      </c>
      <c r="M26" s="151">
        <v>23232</v>
      </c>
      <c r="N26" s="150">
        <v>0.63654999999999995</v>
      </c>
      <c r="O26" s="150">
        <v>6.365499999999999</v>
      </c>
      <c r="P26" s="150">
        <v>0</v>
      </c>
      <c r="Q26" s="150">
        <v>0</v>
      </c>
      <c r="R26" s="151"/>
      <c r="S26" s="151" t="s">
        <v>109</v>
      </c>
      <c r="T26" s="151" t="s">
        <v>110</v>
      </c>
      <c r="U26" s="151">
        <v>0</v>
      </c>
      <c r="V26" s="151">
        <v>0</v>
      </c>
      <c r="W26" s="151"/>
      <c r="X26" s="151" t="s">
        <v>116</v>
      </c>
      <c r="Y26" s="151" t="s">
        <v>103</v>
      </c>
      <c r="Z26" s="145"/>
      <c r="AA26" s="145"/>
      <c r="AB26" s="145"/>
      <c r="AC26" s="145"/>
      <c r="AD26" s="145"/>
      <c r="AE26" s="145"/>
      <c r="AF26" s="145"/>
      <c r="AG26" s="145" t="s">
        <v>117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ht="13.6" x14ac:dyDescent="0.2">
      <c r="A27" s="154" t="s">
        <v>97</v>
      </c>
      <c r="B27" s="155" t="s">
        <v>64</v>
      </c>
      <c r="C27" s="171" t="s">
        <v>65</v>
      </c>
      <c r="D27" s="156"/>
      <c r="E27" s="157"/>
      <c r="F27" s="158"/>
      <c r="G27" s="159">
        <f>G28+G29+G30+G31</f>
        <v>0</v>
      </c>
      <c r="H27" s="153"/>
      <c r="I27" s="153">
        <v>95604</v>
      </c>
      <c r="J27" s="153"/>
      <c r="K27" s="153">
        <v>40914</v>
      </c>
      <c r="L27" s="153"/>
      <c r="M27" s="153"/>
      <c r="N27" s="152"/>
      <c r="O27" s="152"/>
      <c r="P27" s="152"/>
      <c r="Q27" s="152"/>
      <c r="R27" s="153"/>
      <c r="S27" s="153"/>
      <c r="T27" s="153"/>
      <c r="U27" s="153"/>
      <c r="V27" s="153"/>
      <c r="W27" s="153"/>
      <c r="X27" s="153"/>
      <c r="Y27" s="153"/>
      <c r="AG27" t="s">
        <v>98</v>
      </c>
    </row>
    <row r="28" spans="1:60" ht="32.6" x14ac:dyDescent="0.2">
      <c r="A28" s="165">
        <v>17</v>
      </c>
      <c r="B28" s="166" t="s">
        <v>148</v>
      </c>
      <c r="C28" s="172" t="s">
        <v>149</v>
      </c>
      <c r="D28" s="167" t="s">
        <v>108</v>
      </c>
      <c r="E28" s="168">
        <v>128</v>
      </c>
      <c r="F28" s="169"/>
      <c r="G28" s="170">
        <f>E28*F28</f>
        <v>0</v>
      </c>
      <c r="H28" s="151">
        <v>385.16</v>
      </c>
      <c r="I28" s="151">
        <v>49300.480000000003</v>
      </c>
      <c r="J28" s="151">
        <v>181.84</v>
      </c>
      <c r="K28" s="151">
        <v>23275.52</v>
      </c>
      <c r="L28" s="151">
        <v>21</v>
      </c>
      <c r="M28" s="151">
        <v>87816.960000000006</v>
      </c>
      <c r="N28" s="150">
        <v>0.22133</v>
      </c>
      <c r="O28" s="150">
        <v>28.33024</v>
      </c>
      <c r="P28" s="150">
        <v>0</v>
      </c>
      <c r="Q28" s="150">
        <v>0</v>
      </c>
      <c r="R28" s="151"/>
      <c r="S28" s="151" t="s">
        <v>101</v>
      </c>
      <c r="T28" s="151" t="s">
        <v>101</v>
      </c>
      <c r="U28" s="151">
        <v>0.27</v>
      </c>
      <c r="V28" s="151">
        <v>34.56</v>
      </c>
      <c r="W28" s="151"/>
      <c r="X28" s="151" t="s">
        <v>102</v>
      </c>
      <c r="Y28" s="151" t="s">
        <v>103</v>
      </c>
      <c r="Z28" s="145"/>
      <c r="AA28" s="145"/>
      <c r="AB28" s="145"/>
      <c r="AC28" s="145"/>
      <c r="AD28" s="145"/>
      <c r="AE28" s="145"/>
      <c r="AF28" s="145"/>
      <c r="AG28" s="145" t="s">
        <v>104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32.6" x14ac:dyDescent="0.2">
      <c r="A29" s="165">
        <v>18</v>
      </c>
      <c r="B29" s="166" t="s">
        <v>150</v>
      </c>
      <c r="C29" s="172" t="s">
        <v>151</v>
      </c>
      <c r="D29" s="167" t="s">
        <v>108</v>
      </c>
      <c r="E29" s="168">
        <v>80</v>
      </c>
      <c r="F29" s="169"/>
      <c r="G29" s="170">
        <f t="shared" ref="G29:G31" si="2">E29*F29</f>
        <v>0</v>
      </c>
      <c r="H29" s="151">
        <v>464.16</v>
      </c>
      <c r="I29" s="151">
        <v>37132.800000000003</v>
      </c>
      <c r="J29" s="151">
        <v>181.84</v>
      </c>
      <c r="K29" s="151">
        <v>14547.2</v>
      </c>
      <c r="L29" s="151">
        <v>21</v>
      </c>
      <c r="M29" s="151">
        <v>62532.800000000003</v>
      </c>
      <c r="N29" s="150">
        <v>0.26879999999999998</v>
      </c>
      <c r="O29" s="150">
        <v>21.503999999999998</v>
      </c>
      <c r="P29" s="150">
        <v>0</v>
      </c>
      <c r="Q29" s="150">
        <v>0</v>
      </c>
      <c r="R29" s="151"/>
      <c r="S29" s="151" t="s">
        <v>101</v>
      </c>
      <c r="T29" s="151" t="s">
        <v>101</v>
      </c>
      <c r="U29" s="151">
        <v>0.27200000000000002</v>
      </c>
      <c r="V29" s="151">
        <v>21.76</v>
      </c>
      <c r="W29" s="151"/>
      <c r="X29" s="151" t="s">
        <v>102</v>
      </c>
      <c r="Y29" s="151" t="s">
        <v>103</v>
      </c>
      <c r="Z29" s="145"/>
      <c r="AA29" s="145"/>
      <c r="AB29" s="145"/>
      <c r="AC29" s="145"/>
      <c r="AD29" s="145"/>
      <c r="AE29" s="145"/>
      <c r="AF29" s="145"/>
      <c r="AG29" s="145" t="s">
        <v>104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32.6" x14ac:dyDescent="0.2">
      <c r="A30" s="165">
        <v>19</v>
      </c>
      <c r="B30" s="166" t="s">
        <v>152</v>
      </c>
      <c r="C30" s="172" t="s">
        <v>153</v>
      </c>
      <c r="D30" s="167" t="s">
        <v>108</v>
      </c>
      <c r="E30" s="168">
        <v>10</v>
      </c>
      <c r="F30" s="169"/>
      <c r="G30" s="170">
        <f t="shared" si="2"/>
        <v>0</v>
      </c>
      <c r="H30" s="151">
        <v>403.16</v>
      </c>
      <c r="I30" s="151">
        <v>4031.6000000000004</v>
      </c>
      <c r="J30" s="151">
        <v>181.84</v>
      </c>
      <c r="K30" s="151">
        <v>1818.4</v>
      </c>
      <c r="L30" s="151">
        <v>21</v>
      </c>
      <c r="M30" s="151">
        <v>7078.5</v>
      </c>
      <c r="N30" s="150">
        <v>0.19520000000000001</v>
      </c>
      <c r="O30" s="150">
        <v>1.9520000000000002</v>
      </c>
      <c r="P30" s="150">
        <v>0</v>
      </c>
      <c r="Q30" s="150">
        <v>0</v>
      </c>
      <c r="R30" s="151"/>
      <c r="S30" s="151" t="s">
        <v>101</v>
      </c>
      <c r="T30" s="151" t="s">
        <v>101</v>
      </c>
      <c r="U30" s="151">
        <v>0.27</v>
      </c>
      <c r="V30" s="151">
        <v>2.7</v>
      </c>
      <c r="W30" s="151"/>
      <c r="X30" s="151" t="s">
        <v>102</v>
      </c>
      <c r="Y30" s="151" t="s">
        <v>103</v>
      </c>
      <c r="Z30" s="145"/>
      <c r="AA30" s="145"/>
      <c r="AB30" s="145"/>
      <c r="AC30" s="145"/>
      <c r="AD30" s="145"/>
      <c r="AE30" s="145"/>
      <c r="AF30" s="145"/>
      <c r="AG30" s="145" t="s">
        <v>104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32.6" x14ac:dyDescent="0.2">
      <c r="A31" s="165">
        <v>20</v>
      </c>
      <c r="B31" s="166" t="s">
        <v>154</v>
      </c>
      <c r="C31" s="172" t="s">
        <v>155</v>
      </c>
      <c r="D31" s="167" t="s">
        <v>108</v>
      </c>
      <c r="E31" s="168">
        <v>7</v>
      </c>
      <c r="F31" s="169"/>
      <c r="G31" s="170">
        <f t="shared" si="2"/>
        <v>0</v>
      </c>
      <c r="H31" s="151">
        <v>734.16</v>
      </c>
      <c r="I31" s="151">
        <v>5139.12</v>
      </c>
      <c r="J31" s="151">
        <v>181.84</v>
      </c>
      <c r="K31" s="151">
        <v>1272.8800000000001</v>
      </c>
      <c r="L31" s="151">
        <v>21</v>
      </c>
      <c r="M31" s="151">
        <v>7758.52</v>
      </c>
      <c r="N31" s="150">
        <v>0.21115999999999999</v>
      </c>
      <c r="O31" s="150">
        <v>1.4781199999999999</v>
      </c>
      <c r="P31" s="150">
        <v>0</v>
      </c>
      <c r="Q31" s="150">
        <v>0</v>
      </c>
      <c r="R31" s="151"/>
      <c r="S31" s="151" t="s">
        <v>101</v>
      </c>
      <c r="T31" s="151" t="s">
        <v>101</v>
      </c>
      <c r="U31" s="151">
        <v>0.27</v>
      </c>
      <c r="V31" s="151">
        <v>1.8900000000000001</v>
      </c>
      <c r="W31" s="151"/>
      <c r="X31" s="151" t="s">
        <v>102</v>
      </c>
      <c r="Y31" s="151" t="s">
        <v>103</v>
      </c>
      <c r="Z31" s="145"/>
      <c r="AA31" s="145"/>
      <c r="AB31" s="145"/>
      <c r="AC31" s="145"/>
      <c r="AD31" s="145"/>
      <c r="AE31" s="145"/>
      <c r="AF31" s="145"/>
      <c r="AG31" s="145" t="s">
        <v>104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13.6" x14ac:dyDescent="0.2">
      <c r="A32" s="154" t="s">
        <v>97</v>
      </c>
      <c r="B32" s="155" t="s">
        <v>66</v>
      </c>
      <c r="C32" s="171" t="s">
        <v>67</v>
      </c>
      <c r="D32" s="156"/>
      <c r="E32" s="157"/>
      <c r="F32" s="158"/>
      <c r="G32" s="159">
        <f>G33+G34</f>
        <v>0</v>
      </c>
      <c r="H32" s="153"/>
      <c r="I32" s="153">
        <v>0</v>
      </c>
      <c r="J32" s="153"/>
      <c r="K32" s="153">
        <v>169946</v>
      </c>
      <c r="L32" s="153"/>
      <c r="M32" s="153"/>
      <c r="N32" s="152"/>
      <c r="O32" s="152"/>
      <c r="P32" s="152"/>
      <c r="Q32" s="152"/>
      <c r="R32" s="153"/>
      <c r="S32" s="153"/>
      <c r="T32" s="153"/>
      <c r="U32" s="153"/>
      <c r="V32" s="153"/>
      <c r="W32" s="153"/>
      <c r="X32" s="153"/>
      <c r="Y32" s="153"/>
      <c r="AG32" t="s">
        <v>98</v>
      </c>
    </row>
    <row r="33" spans="1:60" x14ac:dyDescent="0.2">
      <c r="A33" s="165">
        <v>21</v>
      </c>
      <c r="B33" s="166" t="s">
        <v>156</v>
      </c>
      <c r="C33" s="172" t="s">
        <v>157</v>
      </c>
      <c r="D33" s="167" t="s">
        <v>131</v>
      </c>
      <c r="E33" s="168">
        <v>1944</v>
      </c>
      <c r="F33" s="169"/>
      <c r="G33" s="170">
        <f>E33*F33</f>
        <v>0</v>
      </c>
      <c r="H33" s="151">
        <v>0</v>
      </c>
      <c r="I33" s="151">
        <v>0</v>
      </c>
      <c r="J33" s="151">
        <v>35</v>
      </c>
      <c r="K33" s="151">
        <v>61950</v>
      </c>
      <c r="L33" s="151">
        <v>21</v>
      </c>
      <c r="M33" s="151">
        <v>74959.5</v>
      </c>
      <c r="N33" s="150">
        <v>0</v>
      </c>
      <c r="O33" s="150">
        <v>0</v>
      </c>
      <c r="P33" s="150">
        <v>0</v>
      </c>
      <c r="Q33" s="150">
        <v>0</v>
      </c>
      <c r="R33" s="151"/>
      <c r="S33" s="151" t="s">
        <v>101</v>
      </c>
      <c r="T33" s="151" t="s">
        <v>101</v>
      </c>
      <c r="U33" s="151">
        <v>8.0000000000000002E-3</v>
      </c>
      <c r="V33" s="151">
        <v>14.16</v>
      </c>
      <c r="W33" s="151"/>
      <c r="X33" s="151" t="s">
        <v>102</v>
      </c>
      <c r="Y33" s="151" t="s">
        <v>103</v>
      </c>
      <c r="Z33" s="145"/>
      <c r="AA33" s="145"/>
      <c r="AB33" s="145"/>
      <c r="AC33" s="145"/>
      <c r="AD33" s="145"/>
      <c r="AE33" s="145"/>
      <c r="AF33" s="145"/>
      <c r="AG33" s="145" t="s">
        <v>104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ht="32.6" x14ac:dyDescent="0.2">
      <c r="A34" s="242">
        <v>22</v>
      </c>
      <c r="B34" s="243" t="s">
        <v>158</v>
      </c>
      <c r="C34" s="244" t="s">
        <v>178</v>
      </c>
      <c r="D34" s="245" t="s">
        <v>131</v>
      </c>
      <c r="E34" s="246">
        <v>97.2</v>
      </c>
      <c r="F34" s="247">
        <v>0</v>
      </c>
      <c r="G34" s="248">
        <f>E34*F34</f>
        <v>0</v>
      </c>
      <c r="H34" s="151">
        <v>0</v>
      </c>
      <c r="I34" s="151">
        <v>0</v>
      </c>
      <c r="J34" s="151">
        <v>465.5</v>
      </c>
      <c r="K34" s="151">
        <v>107996</v>
      </c>
      <c r="L34" s="151">
        <v>21</v>
      </c>
      <c r="M34" s="151">
        <v>130675.16</v>
      </c>
      <c r="N34" s="150">
        <v>0</v>
      </c>
      <c r="O34" s="150">
        <v>0</v>
      </c>
      <c r="P34" s="150">
        <v>0</v>
      </c>
      <c r="Q34" s="150">
        <v>0</v>
      </c>
      <c r="R34" s="151"/>
      <c r="S34" s="151" t="s">
        <v>101</v>
      </c>
      <c r="T34" s="151" t="s">
        <v>159</v>
      </c>
      <c r="U34" s="151">
        <v>0</v>
      </c>
      <c r="V34" s="151">
        <v>0</v>
      </c>
      <c r="W34" s="151"/>
      <c r="X34" s="151" t="s">
        <v>102</v>
      </c>
      <c r="Y34" s="151" t="s">
        <v>103</v>
      </c>
      <c r="Z34" s="145"/>
      <c r="AA34" s="145"/>
      <c r="AB34" s="145"/>
      <c r="AC34" s="145"/>
      <c r="AD34" s="145"/>
      <c r="AE34" s="145"/>
      <c r="AF34" s="145"/>
      <c r="AG34" s="145" t="s">
        <v>104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ht="13.6" x14ac:dyDescent="0.2">
      <c r="A35" s="154" t="s">
        <v>97</v>
      </c>
      <c r="B35" s="155" t="s">
        <v>69</v>
      </c>
      <c r="C35" s="171" t="s">
        <v>29</v>
      </c>
      <c r="D35" s="156"/>
      <c r="E35" s="157"/>
      <c r="F35" s="158"/>
      <c r="G35" s="159">
        <f>G36+G37+G38+G39+G40+G41</f>
        <v>0</v>
      </c>
      <c r="H35" s="153"/>
      <c r="I35" s="153">
        <v>25000</v>
      </c>
      <c r="J35" s="153"/>
      <c r="K35" s="153">
        <v>54500</v>
      </c>
      <c r="L35" s="153"/>
      <c r="M35" s="153"/>
      <c r="N35" s="152"/>
      <c r="O35" s="152"/>
      <c r="P35" s="152"/>
      <c r="Q35" s="152"/>
      <c r="R35" s="153"/>
      <c r="S35" s="153"/>
      <c r="T35" s="153"/>
      <c r="U35" s="153"/>
      <c r="V35" s="153"/>
      <c r="W35" s="153"/>
      <c r="X35" s="153"/>
      <c r="Y35" s="153"/>
      <c r="AG35" t="s">
        <v>98</v>
      </c>
    </row>
    <row r="36" spans="1:60" x14ac:dyDescent="0.2">
      <c r="A36" s="165">
        <v>23</v>
      </c>
      <c r="B36" s="166" t="s">
        <v>160</v>
      </c>
      <c r="C36" s="172" t="s">
        <v>161</v>
      </c>
      <c r="D36" s="167" t="s">
        <v>162</v>
      </c>
      <c r="E36" s="168">
        <v>1</v>
      </c>
      <c r="F36" s="169"/>
      <c r="G36" s="170">
        <f>E36*F36</f>
        <v>0</v>
      </c>
      <c r="H36" s="151">
        <v>0</v>
      </c>
      <c r="I36" s="151">
        <v>0</v>
      </c>
      <c r="J36" s="151">
        <v>25000</v>
      </c>
      <c r="K36" s="151">
        <v>25000</v>
      </c>
      <c r="L36" s="151">
        <v>21</v>
      </c>
      <c r="M36" s="151">
        <v>30250</v>
      </c>
      <c r="N36" s="150">
        <v>0</v>
      </c>
      <c r="O36" s="150">
        <v>0</v>
      </c>
      <c r="P36" s="150">
        <v>0</v>
      </c>
      <c r="Q36" s="150">
        <v>0</v>
      </c>
      <c r="R36" s="151"/>
      <c r="S36" s="151" t="s">
        <v>109</v>
      </c>
      <c r="T36" s="151" t="s">
        <v>110</v>
      </c>
      <c r="U36" s="151">
        <v>0</v>
      </c>
      <c r="V36" s="151">
        <v>0</v>
      </c>
      <c r="W36" s="151"/>
      <c r="X36" s="151" t="s">
        <v>102</v>
      </c>
      <c r="Y36" s="151" t="s">
        <v>103</v>
      </c>
      <c r="Z36" s="145"/>
      <c r="AA36" s="145"/>
      <c r="AB36" s="145"/>
      <c r="AC36" s="145"/>
      <c r="AD36" s="145"/>
      <c r="AE36" s="145"/>
      <c r="AF36" s="145"/>
      <c r="AG36" s="145" t="s">
        <v>104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x14ac:dyDescent="0.2">
      <c r="A37" s="165">
        <v>24</v>
      </c>
      <c r="B37" s="166" t="s">
        <v>163</v>
      </c>
      <c r="C37" s="172" t="s">
        <v>164</v>
      </c>
      <c r="D37" s="167" t="s">
        <v>162</v>
      </c>
      <c r="E37" s="168">
        <v>1</v>
      </c>
      <c r="F37" s="169"/>
      <c r="G37" s="170">
        <f t="shared" ref="G37:G41" si="3">E37*F37</f>
        <v>0</v>
      </c>
      <c r="H37" s="151">
        <v>25000</v>
      </c>
      <c r="I37" s="151">
        <v>25000</v>
      </c>
      <c r="J37" s="151">
        <v>0</v>
      </c>
      <c r="K37" s="151">
        <v>0</v>
      </c>
      <c r="L37" s="151">
        <v>21</v>
      </c>
      <c r="M37" s="151">
        <v>30250</v>
      </c>
      <c r="N37" s="150">
        <v>0</v>
      </c>
      <c r="O37" s="150">
        <v>0</v>
      </c>
      <c r="P37" s="150">
        <v>0</v>
      </c>
      <c r="Q37" s="150">
        <v>0</v>
      </c>
      <c r="R37" s="151"/>
      <c r="S37" s="151" t="s">
        <v>109</v>
      </c>
      <c r="T37" s="151" t="s">
        <v>110</v>
      </c>
      <c r="U37" s="151">
        <v>0</v>
      </c>
      <c r="V37" s="151">
        <v>0</v>
      </c>
      <c r="W37" s="151"/>
      <c r="X37" s="151" t="s">
        <v>102</v>
      </c>
      <c r="Y37" s="151" t="s">
        <v>103</v>
      </c>
      <c r="Z37" s="145"/>
      <c r="AA37" s="145"/>
      <c r="AB37" s="145"/>
      <c r="AC37" s="145"/>
      <c r="AD37" s="145"/>
      <c r="AE37" s="145"/>
      <c r="AF37" s="145"/>
      <c r="AG37" s="145" t="s">
        <v>104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65">
        <v>25</v>
      </c>
      <c r="B38" s="166" t="s">
        <v>165</v>
      </c>
      <c r="C38" s="172" t="s">
        <v>166</v>
      </c>
      <c r="D38" s="167" t="s">
        <v>167</v>
      </c>
      <c r="E38" s="168">
        <v>1</v>
      </c>
      <c r="F38" s="169"/>
      <c r="G38" s="170">
        <f t="shared" si="3"/>
        <v>0</v>
      </c>
      <c r="H38" s="151">
        <v>0</v>
      </c>
      <c r="I38" s="151">
        <v>0</v>
      </c>
      <c r="J38" s="151">
        <v>10000</v>
      </c>
      <c r="K38" s="151">
        <v>10000</v>
      </c>
      <c r="L38" s="151">
        <v>21</v>
      </c>
      <c r="M38" s="151">
        <v>12100</v>
      </c>
      <c r="N38" s="150">
        <v>0</v>
      </c>
      <c r="O38" s="150">
        <v>0</v>
      </c>
      <c r="P38" s="150">
        <v>0</v>
      </c>
      <c r="Q38" s="150">
        <v>0</v>
      </c>
      <c r="R38" s="151"/>
      <c r="S38" s="151" t="s">
        <v>109</v>
      </c>
      <c r="T38" s="151" t="s">
        <v>110</v>
      </c>
      <c r="U38" s="151">
        <v>0</v>
      </c>
      <c r="V38" s="151">
        <v>0</v>
      </c>
      <c r="W38" s="151"/>
      <c r="X38" s="151" t="s">
        <v>102</v>
      </c>
      <c r="Y38" s="151" t="s">
        <v>103</v>
      </c>
      <c r="Z38" s="145"/>
      <c r="AA38" s="145"/>
      <c r="AB38" s="145"/>
      <c r="AC38" s="145"/>
      <c r="AD38" s="145"/>
      <c r="AE38" s="145"/>
      <c r="AF38" s="145"/>
      <c r="AG38" s="145" t="s">
        <v>104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x14ac:dyDescent="0.2">
      <c r="A39" s="165">
        <v>26</v>
      </c>
      <c r="B39" s="166" t="s">
        <v>168</v>
      </c>
      <c r="C39" s="172" t="s">
        <v>169</v>
      </c>
      <c r="D39" s="167" t="s">
        <v>162</v>
      </c>
      <c r="E39" s="168">
        <v>1</v>
      </c>
      <c r="F39" s="169"/>
      <c r="G39" s="170">
        <f t="shared" si="3"/>
        <v>0</v>
      </c>
      <c r="H39" s="151">
        <v>0</v>
      </c>
      <c r="I39" s="151">
        <v>0</v>
      </c>
      <c r="J39" s="151">
        <v>7000</v>
      </c>
      <c r="K39" s="151">
        <v>7000</v>
      </c>
      <c r="L39" s="151">
        <v>21</v>
      </c>
      <c r="M39" s="151">
        <v>8470</v>
      </c>
      <c r="N39" s="150">
        <v>0</v>
      </c>
      <c r="O39" s="150">
        <v>0</v>
      </c>
      <c r="P39" s="150">
        <v>0</v>
      </c>
      <c r="Q39" s="150">
        <v>0</v>
      </c>
      <c r="R39" s="151"/>
      <c r="S39" s="151" t="s">
        <v>109</v>
      </c>
      <c r="T39" s="151" t="s">
        <v>110</v>
      </c>
      <c r="U39" s="151">
        <v>0</v>
      </c>
      <c r="V39" s="151">
        <v>0</v>
      </c>
      <c r="W39" s="151"/>
      <c r="X39" s="151" t="s">
        <v>102</v>
      </c>
      <c r="Y39" s="151" t="s">
        <v>103</v>
      </c>
      <c r="Z39" s="145"/>
      <c r="AA39" s="145"/>
      <c r="AB39" s="145"/>
      <c r="AC39" s="145"/>
      <c r="AD39" s="145"/>
      <c r="AE39" s="145"/>
      <c r="AF39" s="145"/>
      <c r="AG39" s="145" t="s">
        <v>104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">
      <c r="A40" s="165">
        <v>27</v>
      </c>
      <c r="B40" s="166" t="s">
        <v>170</v>
      </c>
      <c r="C40" s="172" t="s">
        <v>171</v>
      </c>
      <c r="D40" s="167" t="s">
        <v>172</v>
      </c>
      <c r="E40" s="168">
        <v>1</v>
      </c>
      <c r="F40" s="169"/>
      <c r="G40" s="170">
        <f t="shared" si="3"/>
        <v>0</v>
      </c>
      <c r="H40" s="151">
        <v>0</v>
      </c>
      <c r="I40" s="151">
        <v>0</v>
      </c>
      <c r="J40" s="151">
        <v>7500</v>
      </c>
      <c r="K40" s="151">
        <v>7500</v>
      </c>
      <c r="L40" s="151">
        <v>21</v>
      </c>
      <c r="M40" s="151">
        <v>9075</v>
      </c>
      <c r="N40" s="150">
        <v>0</v>
      </c>
      <c r="O40" s="150">
        <v>0</v>
      </c>
      <c r="P40" s="150">
        <v>0</v>
      </c>
      <c r="Q40" s="150">
        <v>0</v>
      </c>
      <c r="R40" s="151"/>
      <c r="S40" s="151" t="s">
        <v>109</v>
      </c>
      <c r="T40" s="151" t="s">
        <v>110</v>
      </c>
      <c r="U40" s="151">
        <v>0</v>
      </c>
      <c r="V40" s="151">
        <v>0</v>
      </c>
      <c r="W40" s="151"/>
      <c r="X40" s="151" t="s">
        <v>102</v>
      </c>
      <c r="Y40" s="151" t="s">
        <v>103</v>
      </c>
      <c r="Z40" s="145"/>
      <c r="AA40" s="145"/>
      <c r="AB40" s="145"/>
      <c r="AC40" s="145"/>
      <c r="AD40" s="145"/>
      <c r="AE40" s="145"/>
      <c r="AF40" s="145"/>
      <c r="AG40" s="145" t="s">
        <v>104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60">
        <v>28</v>
      </c>
      <c r="B41" s="161" t="s">
        <v>173</v>
      </c>
      <c r="C41" s="173" t="s">
        <v>174</v>
      </c>
      <c r="D41" s="162" t="s">
        <v>162</v>
      </c>
      <c r="E41" s="163">
        <v>1</v>
      </c>
      <c r="F41" s="164"/>
      <c r="G41" s="170">
        <f t="shared" si="3"/>
        <v>0</v>
      </c>
      <c r="H41" s="151">
        <v>0</v>
      </c>
      <c r="I41" s="151">
        <v>0</v>
      </c>
      <c r="J41" s="151">
        <v>5000</v>
      </c>
      <c r="K41" s="151">
        <v>5000</v>
      </c>
      <c r="L41" s="151">
        <v>21</v>
      </c>
      <c r="M41" s="151">
        <v>6050</v>
      </c>
      <c r="N41" s="150">
        <v>0</v>
      </c>
      <c r="O41" s="150">
        <v>0</v>
      </c>
      <c r="P41" s="150">
        <v>0</v>
      </c>
      <c r="Q41" s="150">
        <v>0</v>
      </c>
      <c r="R41" s="151"/>
      <c r="S41" s="151" t="s">
        <v>109</v>
      </c>
      <c r="T41" s="151" t="s">
        <v>110</v>
      </c>
      <c r="U41" s="151">
        <v>0</v>
      </c>
      <c r="V41" s="151">
        <v>0</v>
      </c>
      <c r="W41" s="151"/>
      <c r="X41" s="151" t="s">
        <v>102</v>
      </c>
      <c r="Y41" s="151" t="s">
        <v>103</v>
      </c>
      <c r="Z41" s="145"/>
      <c r="AA41" s="145"/>
      <c r="AB41" s="145"/>
      <c r="AC41" s="145"/>
      <c r="AD41" s="145"/>
      <c r="AE41" s="145"/>
      <c r="AF41" s="145"/>
      <c r="AG41" s="145" t="s">
        <v>104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3"/>
      <c r="B42" s="4"/>
      <c r="C42" s="17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83</v>
      </c>
    </row>
    <row r="43" spans="1:60" x14ac:dyDescent="0.2">
      <c r="C43" s="175"/>
      <c r="D43" s="10"/>
      <c r="AG43" t="s">
        <v>175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5"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</dc:creator>
  <cp:lastModifiedBy>Pisková Radana</cp:lastModifiedBy>
  <cp:lastPrinted>2019-03-19T12:27:02Z</cp:lastPrinted>
  <dcterms:created xsi:type="dcterms:W3CDTF">2009-04-08T07:15:50Z</dcterms:created>
  <dcterms:modified xsi:type="dcterms:W3CDTF">2025-05-19T07:13:58Z</dcterms:modified>
</cp:coreProperties>
</file>