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d.docs.live.net/f46e4c9ea1f93f60/Dokumenty/Rozpracované rozpočty/Revitalizace rekreační oblasti Štěrkoviště - opev. části západního břehu Štěrkoviště v Otrokovicích/"/>
    </mc:Choice>
  </mc:AlternateContent>
  <xr:revisionPtr revIDLastSave="0" documentId="8_{BBC1BC76-295A-4448-8253-7966A48C255F}"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00 01 Naklady" sheetId="12" r:id="rId4"/>
    <sheet name="SO 01 01 Pol" sheetId="13" r:id="rId5"/>
    <sheet name="SO 02 01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'SO 01 01 Pol'!$1:$7</definedName>
    <definedName name="_xlnm.Print_Titles" localSheetId="5">'SO 02 01 Pol'!$1:$7</definedName>
    <definedName name="oadresa">Stavba!$D$6</definedName>
    <definedName name="Objednatel" localSheetId="1">Stavba!$D$5</definedName>
    <definedName name="Objekt" localSheetId="1">Stavba!$B$38</definedName>
    <definedName name="_xlnm.Print_Area" localSheetId="3">'00 01 Naklady'!$A$1:$Y$37</definedName>
    <definedName name="_xlnm.Print_Area" localSheetId="4">'SO 01 01 Pol'!$A$1:$Y$46</definedName>
    <definedName name="_xlnm.Print_Area" localSheetId="5">'SO 02 01 Pol'!$A$1:$Y$56</definedName>
    <definedName name="_xlnm.Print_Area" localSheetId="1">Stavba!$A$1:$J$144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3" i="1" l="1"/>
  <c r="I142" i="1"/>
  <c r="I141" i="1"/>
  <c r="I140" i="1"/>
  <c r="I139" i="1"/>
  <c r="I138" i="1"/>
  <c r="I137" i="1"/>
  <c r="I136" i="1"/>
  <c r="I135" i="1"/>
  <c r="I134" i="1"/>
  <c r="I133" i="1"/>
  <c r="I132" i="1"/>
  <c r="G46" i="1"/>
  <c r="F46" i="1"/>
  <c r="G45" i="1"/>
  <c r="F45" i="1"/>
  <c r="G44" i="1"/>
  <c r="F44" i="1"/>
  <c r="G43" i="1"/>
  <c r="F43" i="1"/>
  <c r="G41" i="1"/>
  <c r="F41" i="1"/>
  <c r="G40" i="1"/>
  <c r="F40" i="1"/>
  <c r="G39" i="1"/>
  <c r="H39" i="1" s="1"/>
  <c r="I39" i="1" s="1"/>
  <c r="I47" i="1" s="1"/>
  <c r="F39" i="1"/>
  <c r="G55" i="14"/>
  <c r="BA22" i="14"/>
  <c r="BA12" i="14"/>
  <c r="BA10" i="14"/>
  <c r="G8" i="14"/>
  <c r="G9" i="14"/>
  <c r="I9" i="14"/>
  <c r="I8" i="14" s="1"/>
  <c r="K9" i="14"/>
  <c r="M9" i="14"/>
  <c r="O9" i="14"/>
  <c r="O8" i="14" s="1"/>
  <c r="Q9" i="14"/>
  <c r="Q8" i="14" s="1"/>
  <c r="V9" i="14"/>
  <c r="G11" i="14"/>
  <c r="M11" i="14" s="1"/>
  <c r="I11" i="14"/>
  <c r="K11" i="14"/>
  <c r="K8" i="14" s="1"/>
  <c r="O11" i="14"/>
  <c r="Q11" i="14"/>
  <c r="V11" i="14"/>
  <c r="G13" i="14"/>
  <c r="I13" i="14"/>
  <c r="K13" i="14"/>
  <c r="M13" i="14"/>
  <c r="O13" i="14"/>
  <c r="Q13" i="14"/>
  <c r="V13" i="14"/>
  <c r="G15" i="14"/>
  <c r="M15" i="14" s="1"/>
  <c r="I15" i="14"/>
  <c r="K15" i="14"/>
  <c r="O15" i="14"/>
  <c r="Q15" i="14"/>
  <c r="V15" i="14"/>
  <c r="G17" i="14"/>
  <c r="I17" i="14"/>
  <c r="K17" i="14"/>
  <c r="M17" i="14"/>
  <c r="O17" i="14"/>
  <c r="Q17" i="14"/>
  <c r="V17" i="14"/>
  <c r="G19" i="14"/>
  <c r="M19" i="14" s="1"/>
  <c r="I19" i="14"/>
  <c r="K19" i="14"/>
  <c r="O19" i="14"/>
  <c r="Q19" i="14"/>
  <c r="V19" i="14"/>
  <c r="V8" i="14" s="1"/>
  <c r="G21" i="14"/>
  <c r="I21" i="14"/>
  <c r="K21" i="14"/>
  <c r="M21" i="14"/>
  <c r="O21" i="14"/>
  <c r="Q21" i="14"/>
  <c r="V21" i="14"/>
  <c r="G23" i="14"/>
  <c r="M23" i="14" s="1"/>
  <c r="I23" i="14"/>
  <c r="K23" i="14"/>
  <c r="O23" i="14"/>
  <c r="Q23" i="14"/>
  <c r="V23" i="14"/>
  <c r="G26" i="14"/>
  <c r="I26" i="14"/>
  <c r="K26" i="14"/>
  <c r="M26" i="14"/>
  <c r="O26" i="14"/>
  <c r="Q26" i="14"/>
  <c r="V26" i="14"/>
  <c r="G28" i="14"/>
  <c r="M28" i="14" s="1"/>
  <c r="I28" i="14"/>
  <c r="K28" i="14"/>
  <c r="O28" i="14"/>
  <c r="Q28" i="14"/>
  <c r="V28" i="14"/>
  <c r="G29" i="14"/>
  <c r="I29" i="14"/>
  <c r="K29" i="14"/>
  <c r="M29" i="14"/>
  <c r="O29" i="14"/>
  <c r="Q29" i="14"/>
  <c r="V29" i="14"/>
  <c r="G30" i="14"/>
  <c r="M30" i="14" s="1"/>
  <c r="I30" i="14"/>
  <c r="K30" i="14"/>
  <c r="O30" i="14"/>
  <c r="Q30" i="14"/>
  <c r="V30" i="14"/>
  <c r="G32" i="14"/>
  <c r="Q32" i="14"/>
  <c r="G33" i="14"/>
  <c r="M33" i="14" s="1"/>
  <c r="M32" i="14" s="1"/>
  <c r="I33" i="14"/>
  <c r="I32" i="14" s="1"/>
  <c r="K33" i="14"/>
  <c r="K32" i="14" s="1"/>
  <c r="O33" i="14"/>
  <c r="O32" i="14" s="1"/>
  <c r="Q33" i="14"/>
  <c r="V33" i="14"/>
  <c r="V32" i="14" s="1"/>
  <c r="G36" i="14"/>
  <c r="I36" i="14"/>
  <c r="K36" i="14"/>
  <c r="M36" i="14"/>
  <c r="O36" i="14"/>
  <c r="Q36" i="14"/>
  <c r="V36" i="14"/>
  <c r="G39" i="14"/>
  <c r="M39" i="14" s="1"/>
  <c r="I39" i="14"/>
  <c r="K39" i="14"/>
  <c r="O39" i="14"/>
  <c r="Q39" i="14"/>
  <c r="V39" i="14"/>
  <c r="G42" i="14"/>
  <c r="I42" i="14"/>
  <c r="K42" i="14"/>
  <c r="M42" i="14"/>
  <c r="O42" i="14"/>
  <c r="Q42" i="14"/>
  <c r="V42" i="14"/>
  <c r="G45" i="14"/>
  <c r="K45" i="14"/>
  <c r="O45" i="14"/>
  <c r="Q45" i="14"/>
  <c r="G46" i="14"/>
  <c r="I46" i="14"/>
  <c r="I45" i="14" s="1"/>
  <c r="K46" i="14"/>
  <c r="M46" i="14"/>
  <c r="M45" i="14" s="1"/>
  <c r="O46" i="14"/>
  <c r="Q46" i="14"/>
  <c r="V46" i="14"/>
  <c r="V45" i="14" s="1"/>
  <c r="G49" i="14"/>
  <c r="K49" i="14"/>
  <c r="O49" i="14"/>
  <c r="V49" i="14"/>
  <c r="G50" i="14"/>
  <c r="M50" i="14" s="1"/>
  <c r="M49" i="14" s="1"/>
  <c r="I50" i="14"/>
  <c r="I49" i="14" s="1"/>
  <c r="K50" i="14"/>
  <c r="O50" i="14"/>
  <c r="Q50" i="14"/>
  <c r="Q49" i="14" s="1"/>
  <c r="V50" i="14"/>
  <c r="AE55" i="14"/>
  <c r="AF55" i="14"/>
  <c r="G45" i="13"/>
  <c r="K8" i="13"/>
  <c r="Q8" i="13"/>
  <c r="V8" i="13"/>
  <c r="G10" i="13"/>
  <c r="G8" i="13" s="1"/>
  <c r="I10" i="13"/>
  <c r="I8" i="13" s="1"/>
  <c r="K10" i="13"/>
  <c r="O10" i="13"/>
  <c r="O8" i="13" s="1"/>
  <c r="Q10" i="13"/>
  <c r="V10" i="13"/>
  <c r="G12" i="13"/>
  <c r="I12" i="13"/>
  <c r="G13" i="13"/>
  <c r="I13" i="13"/>
  <c r="K13" i="13"/>
  <c r="K12" i="13" s="1"/>
  <c r="M13" i="13"/>
  <c r="M12" i="13" s="1"/>
  <c r="O13" i="13"/>
  <c r="Q13" i="13"/>
  <c r="Q12" i="13" s="1"/>
  <c r="V13" i="13"/>
  <c r="V12" i="13" s="1"/>
  <c r="G14" i="13"/>
  <c r="I14" i="13"/>
  <c r="K14" i="13"/>
  <c r="M14" i="13"/>
  <c r="O14" i="13"/>
  <c r="O12" i="13" s="1"/>
  <c r="Q14" i="13"/>
  <c r="V14" i="13"/>
  <c r="G15" i="13"/>
  <c r="I15" i="13"/>
  <c r="K15" i="13"/>
  <c r="M15" i="13"/>
  <c r="O15" i="13"/>
  <c r="Q15" i="13"/>
  <c r="V15" i="13"/>
  <c r="G16" i="13"/>
  <c r="I16" i="13"/>
  <c r="K16" i="13"/>
  <c r="M16" i="13"/>
  <c r="O16" i="13"/>
  <c r="Q16" i="13"/>
  <c r="V16" i="13"/>
  <c r="O17" i="13"/>
  <c r="Q17" i="13"/>
  <c r="V17" i="13"/>
  <c r="G18" i="13"/>
  <c r="G17" i="13" s="1"/>
  <c r="I18" i="13"/>
  <c r="I17" i="13" s="1"/>
  <c r="K18" i="13"/>
  <c r="K17" i="13" s="1"/>
  <c r="O18" i="13"/>
  <c r="Q18" i="13"/>
  <c r="V18" i="13"/>
  <c r="G19" i="13"/>
  <c r="G20" i="13"/>
  <c r="M20" i="13" s="1"/>
  <c r="M19" i="13" s="1"/>
  <c r="I20" i="13"/>
  <c r="I19" i="13" s="1"/>
  <c r="K20" i="13"/>
  <c r="K19" i="13" s="1"/>
  <c r="O20" i="13"/>
  <c r="O19" i="13" s="1"/>
  <c r="Q20" i="13"/>
  <c r="Q19" i="13" s="1"/>
  <c r="V20" i="13"/>
  <c r="G22" i="13"/>
  <c r="I22" i="13"/>
  <c r="K22" i="13"/>
  <c r="M22" i="13"/>
  <c r="O22" i="13"/>
  <c r="Q22" i="13"/>
  <c r="V22" i="13"/>
  <c r="G24" i="13"/>
  <c r="I24" i="13"/>
  <c r="K24" i="13"/>
  <c r="M24" i="13"/>
  <c r="O24" i="13"/>
  <c r="Q24" i="13"/>
  <c r="V24" i="13"/>
  <c r="G26" i="13"/>
  <c r="I26" i="13"/>
  <c r="K26" i="13"/>
  <c r="M26" i="13"/>
  <c r="O26" i="13"/>
  <c r="Q26" i="13"/>
  <c r="V26" i="13"/>
  <c r="V19" i="13" s="1"/>
  <c r="O28" i="13"/>
  <c r="Q28" i="13"/>
  <c r="G29" i="13"/>
  <c r="G28" i="13" s="1"/>
  <c r="I29" i="13"/>
  <c r="I28" i="13" s="1"/>
  <c r="K29" i="13"/>
  <c r="K28" i="13" s="1"/>
  <c r="O29" i="13"/>
  <c r="Q29" i="13"/>
  <c r="V29" i="13"/>
  <c r="V28" i="13" s="1"/>
  <c r="G31" i="13"/>
  <c r="M31" i="13" s="1"/>
  <c r="I31" i="13"/>
  <c r="K31" i="13"/>
  <c r="O31" i="13"/>
  <c r="Q31" i="13"/>
  <c r="V31" i="13"/>
  <c r="G33" i="13"/>
  <c r="M33" i="13" s="1"/>
  <c r="I33" i="13"/>
  <c r="K33" i="13"/>
  <c r="O33" i="13"/>
  <c r="Q33" i="13"/>
  <c r="V33" i="13"/>
  <c r="G35" i="13"/>
  <c r="M35" i="13" s="1"/>
  <c r="I35" i="13"/>
  <c r="K35" i="13"/>
  <c r="O35" i="13"/>
  <c r="Q35" i="13"/>
  <c r="V35" i="13"/>
  <c r="G37" i="13"/>
  <c r="I37" i="13"/>
  <c r="K37" i="13"/>
  <c r="G38" i="13"/>
  <c r="I38" i="13"/>
  <c r="K38" i="13"/>
  <c r="M38" i="13"/>
  <c r="O38" i="13"/>
  <c r="O37" i="13" s="1"/>
  <c r="Q38" i="13"/>
  <c r="Q37" i="13" s="1"/>
  <c r="V38" i="13"/>
  <c r="V37" i="13" s="1"/>
  <c r="G40" i="13"/>
  <c r="I40" i="13"/>
  <c r="K40" i="13"/>
  <c r="M40" i="13"/>
  <c r="O40" i="13"/>
  <c r="Q40" i="13"/>
  <c r="V40" i="13"/>
  <c r="G42" i="13"/>
  <c r="M42" i="13" s="1"/>
  <c r="I42" i="13"/>
  <c r="K42" i="13"/>
  <c r="O42" i="13"/>
  <c r="Q42" i="13"/>
  <c r="V42" i="13"/>
  <c r="AE45" i="13"/>
  <c r="G36" i="12"/>
  <c r="BA32" i="12"/>
  <c r="BA30" i="12"/>
  <c r="BA28" i="12"/>
  <c r="BA26" i="12"/>
  <c r="BA24" i="12"/>
  <c r="BA17" i="12"/>
  <c r="BA15" i="12"/>
  <c r="BA13" i="12"/>
  <c r="BA11" i="12"/>
  <c r="O8" i="12"/>
  <c r="Q8" i="12"/>
  <c r="V8" i="12"/>
  <c r="G9" i="12"/>
  <c r="I9" i="12"/>
  <c r="I8" i="12" s="1"/>
  <c r="K9" i="12"/>
  <c r="M9" i="12"/>
  <c r="O9" i="12"/>
  <c r="Q9" i="12"/>
  <c r="V9" i="12"/>
  <c r="G12" i="12"/>
  <c r="AF36" i="12" s="1"/>
  <c r="I12" i="12"/>
  <c r="K12" i="12"/>
  <c r="O12" i="12"/>
  <c r="Q12" i="12"/>
  <c r="V12" i="12"/>
  <c r="G14" i="12"/>
  <c r="M14" i="12" s="1"/>
  <c r="I14" i="12"/>
  <c r="K14" i="12"/>
  <c r="O14" i="12"/>
  <c r="Q14" i="12"/>
  <c r="V14" i="12"/>
  <c r="G16" i="12"/>
  <c r="M16" i="12" s="1"/>
  <c r="I16" i="12"/>
  <c r="K16" i="12"/>
  <c r="K8" i="12" s="1"/>
  <c r="O16" i="12"/>
  <c r="Q16" i="12"/>
  <c r="V16" i="12"/>
  <c r="G18" i="12"/>
  <c r="I18" i="12"/>
  <c r="K18" i="12"/>
  <c r="M18" i="12"/>
  <c r="O18" i="12"/>
  <c r="Q18" i="12"/>
  <c r="V18" i="12"/>
  <c r="G21" i="12"/>
  <c r="I21" i="12"/>
  <c r="K21" i="12"/>
  <c r="M21" i="12"/>
  <c r="O21" i="12"/>
  <c r="Q21" i="12"/>
  <c r="Q20" i="12" s="1"/>
  <c r="V21" i="12"/>
  <c r="G23" i="12"/>
  <c r="I23" i="12"/>
  <c r="K23" i="12"/>
  <c r="M23" i="12"/>
  <c r="O23" i="12"/>
  <c r="Q23" i="12"/>
  <c r="V23" i="12"/>
  <c r="V20" i="12" s="1"/>
  <c r="G25" i="12"/>
  <c r="I25" i="12"/>
  <c r="K25" i="12"/>
  <c r="M25" i="12"/>
  <c r="O25" i="12"/>
  <c r="Q25" i="12"/>
  <c r="V25" i="12"/>
  <c r="G27" i="12"/>
  <c r="M27" i="12" s="1"/>
  <c r="I27" i="12"/>
  <c r="K27" i="12"/>
  <c r="O27" i="12"/>
  <c r="Q27" i="12"/>
  <c r="V27" i="12"/>
  <c r="G29" i="12"/>
  <c r="M29" i="12" s="1"/>
  <c r="I29" i="12"/>
  <c r="I20" i="12" s="1"/>
  <c r="K29" i="12"/>
  <c r="O29" i="12"/>
  <c r="Q29" i="12"/>
  <c r="V29" i="12"/>
  <c r="G31" i="12"/>
  <c r="M31" i="12" s="1"/>
  <c r="I31" i="12"/>
  <c r="K31" i="12"/>
  <c r="K20" i="12" s="1"/>
  <c r="O31" i="12"/>
  <c r="Q31" i="12"/>
  <c r="V31" i="12"/>
  <c r="G33" i="12"/>
  <c r="I33" i="12"/>
  <c r="K33" i="12"/>
  <c r="M33" i="12"/>
  <c r="O33" i="12"/>
  <c r="Q33" i="12"/>
  <c r="V33" i="12"/>
  <c r="G34" i="12"/>
  <c r="I34" i="12"/>
  <c r="K34" i="12"/>
  <c r="M34" i="12"/>
  <c r="O34" i="12"/>
  <c r="O20" i="12" s="1"/>
  <c r="Q34" i="12"/>
  <c r="V34" i="12"/>
  <c r="AE36" i="12"/>
  <c r="I20" i="1"/>
  <c r="I19" i="1"/>
  <c r="I18" i="1"/>
  <c r="I17" i="1"/>
  <c r="I16" i="1"/>
  <c r="I144" i="1"/>
  <c r="J142"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6" i="1"/>
  <c r="I46" i="1" s="1"/>
  <c r="H45" i="1"/>
  <c r="I45" i="1" s="1"/>
  <c r="H44" i="1"/>
  <c r="I44" i="1" s="1"/>
  <c r="H43" i="1"/>
  <c r="I43" i="1" s="1"/>
  <c r="H42" i="1"/>
  <c r="H41" i="1"/>
  <c r="I41" i="1" s="1"/>
  <c r="H40" i="1"/>
  <c r="I40" i="1" s="1"/>
  <c r="J28" i="1"/>
  <c r="J26" i="1"/>
  <c r="G38" i="1"/>
  <c r="F38" i="1"/>
  <c r="J23" i="1"/>
  <c r="J24" i="1"/>
  <c r="J25" i="1"/>
  <c r="J27" i="1"/>
  <c r="E24" i="1"/>
  <c r="E26" i="1"/>
  <c r="J139" i="1" l="1"/>
  <c r="J133" i="1"/>
  <c r="J136" i="1"/>
  <c r="J141" i="1"/>
  <c r="J137" i="1"/>
  <c r="J135" i="1"/>
  <c r="J140" i="1"/>
  <c r="J132" i="1"/>
  <c r="J143" i="1"/>
  <c r="J134" i="1"/>
  <c r="J138" i="1"/>
  <c r="A26" i="1"/>
  <c r="G26" i="1"/>
  <c r="A23" i="1"/>
  <c r="G28" i="1"/>
  <c r="M8" i="14"/>
  <c r="M37" i="13"/>
  <c r="M29" i="13"/>
  <c r="M28" i="13" s="1"/>
  <c r="M18" i="13"/>
  <c r="M17" i="13" s="1"/>
  <c r="AF45" i="13"/>
  <c r="M10" i="13"/>
  <c r="M8" i="13" s="1"/>
  <c r="M20" i="12"/>
  <c r="G20" i="12"/>
  <c r="M12" i="12"/>
  <c r="M8" i="12" s="1"/>
  <c r="G8" i="12"/>
  <c r="I21" i="1"/>
  <c r="J45" i="1"/>
  <c r="J39" i="1"/>
  <c r="J47" i="1" s="1"/>
  <c r="J41" i="1"/>
  <c r="J44" i="1"/>
  <c r="J46" i="1"/>
  <c r="J40" i="1"/>
  <c r="J43" i="1"/>
  <c r="H47" i="1"/>
  <c r="J144" i="1" l="1"/>
  <c r="G24" i="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49644144-A132-4BB8-82EB-D1C2ACE61740}">
      <text>
        <r>
          <rPr>
            <sz val="9"/>
            <color indexed="81"/>
            <rFont val="Tahoma"/>
            <family val="2"/>
            <charset val="238"/>
          </rPr>
          <t>Jedná se o informaci, zda se jedná o položku, která je do rozpočtu zadána z cenové soustavy RTS, nebo vlastní.</t>
        </r>
      </text>
    </comment>
    <comment ref="T6" authorId="0" shapeId="0" xr:uid="{E59A0CD1-06D2-4DE4-BD9B-1366D99ACC6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F3DC99B5-08F8-4889-B87E-1A8EC1A0E582}">
      <text>
        <r>
          <rPr>
            <sz val="9"/>
            <color indexed="81"/>
            <rFont val="Tahoma"/>
            <family val="2"/>
            <charset val="238"/>
          </rPr>
          <t>Jedná se o informaci, zda se jedná o položku, která je do rozpočtu zadána z cenové soustavy RTS, nebo vlastní.</t>
        </r>
      </text>
    </comment>
    <comment ref="T6" authorId="0" shapeId="0" xr:uid="{F8CF375C-157C-4D74-AA39-C97856CA9C9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07D4C19A-355D-473D-9EAB-516A3AE0A15B}">
      <text>
        <r>
          <rPr>
            <sz val="9"/>
            <color indexed="81"/>
            <rFont val="Tahoma"/>
            <family val="2"/>
            <charset val="238"/>
          </rPr>
          <t>Jedná se o informaci, zda se jedná o položku, která je do rozpočtu zadána z cenové soustavy RTS, nebo vlastní.</t>
        </r>
      </text>
    </comment>
    <comment ref="T6" authorId="0" shapeId="0" xr:uid="{D7C97793-6315-4328-A595-CB9A2F62145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<sst xmlns="http://schemas.openxmlformats.org/spreadsheetml/2006/main" count="852" uniqueCount="333">
  <si>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</si>
  <si>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</si>
  <si>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</si>
  <si>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</si>
  <si>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</si>
  <si>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</si>
  <si>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</si>
  <si>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</si>
  <si>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</si>
  <si>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</si>
  <si>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</si>
  <si>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</si>
  <si>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</si>
  <si>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</si>
  <si>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</si>
  <si>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</si>
  <si>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</si>
  <si>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</si>
  <si>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</si>
  <si>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</si>
  <si>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</si>
  <si>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</si>
  <si>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</si>
  <si>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</si>
  <si>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</si>
  <si>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</si>
  <si>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</si>
  <si>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</si>
  <si>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</si>
  <si>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</si>
  <si>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</si>
  <si>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</si>
  <si>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</si>
  <si>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</si>
  <si>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</si>
  <si>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</si>
  <si>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</si>
  <si>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</si>
  <si>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</si>
  <si>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</si>
  <si>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</si>
  <si>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</si>
  <si>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</si>
  <si>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24085</t>
  </si>
  <si>
    <t>Revitalizace rekreační oblasti Štěrkoviště - opev. části západního břehu Štěrkoviště v Otrokovicích</t>
  </si>
  <si>
    <t>Stavba</t>
  </si>
  <si>
    <t>Ostatní a vedlejší náklady</t>
  </si>
  <si>
    <t>01</t>
  </si>
  <si>
    <t>VRN</t>
  </si>
  <si>
    <t>Stavební objekt</t>
  </si>
  <si>
    <t>SO 01</t>
  </si>
  <si>
    <t>Příprava staveniště</t>
  </si>
  <si>
    <t>Rozpočet</t>
  </si>
  <si>
    <t>SO 02</t>
  </si>
  <si>
    <t>Úprava opevnění části západního břehu</t>
  </si>
  <si>
    <t>Stavební rozpočet</t>
  </si>
  <si>
    <t>Celkem za stavbu</t>
  </si>
  <si>
    <t>CZK</t>
  </si>
  <si>
    <t>#POPS</t>
  </si>
  <si>
    <t>Popis stavby: 24085 - Revitalizace rekreační oblasti Štěrkoviště - opev. části západního břehu Štěrkoviště v Otrokovicích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</si>
  <si>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</si>
  <si>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</si>
  <si>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</si>
  <si>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</si>
  <si>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</si>
  <si>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</si>
  <si>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</si>
  <si>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</si>
  <si>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</si>
  <si>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</si>
  <si>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</si>
  <si>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</si>
  <si>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</si>
  <si>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</si>
  <si>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</si>
  <si>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</si>
  <si>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</si>
  <si>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</si>
  <si>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</si>
  <si>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</si>
  <si>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</si>
  <si>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</si>
  <si>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</si>
  <si>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</si>
  <si>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</si>
  <si>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</si>
  <si>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</si>
  <si>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</si>
  <si>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</si>
  <si>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</si>
  <si>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</si>
  <si>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</si>
  <si>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</si>
  <si>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</si>
  <si>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</si>
  <si>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</si>
  <si>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</si>
  <si>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</si>
  <si>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</si>
  <si>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</si>
  <si>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</si>
  <si>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</si>
  <si>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</si>
  <si>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</si>
  <si>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</si>
  <si>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</si>
  <si>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</si>
  <si>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01 - VRN</t>
  </si>
  <si>
    <t>Popis objektu: SO 01 - Příprava staveniště</t>
  </si>
  <si>
    <t>Popis rozpočtu: 01 - Rozpočet</t>
  </si>
  <si>
    <t>Popis objektu: SO 02 - Úprava opevnění části západního břehu</t>
  </si>
  <si>
    <t>Popis rozpočtu: 01 - Stavební rozpočet</t>
  </si>
  <si>
    <t>Rekapitulace dílů</t>
  </si>
  <si>
    <t>Typ dílu</t>
  </si>
  <si>
    <t>_1</t>
  </si>
  <si>
    <t>Odstranění nevhodných dřevin</t>
  </si>
  <si>
    <t>_2</t>
  </si>
  <si>
    <t>Pokácení stromu směrové v celku</t>
  </si>
  <si>
    <t>_3</t>
  </si>
  <si>
    <t>Vodorovné přemístění smýcených křovin průměru kmene do 100 mm</t>
  </si>
  <si>
    <t>_4</t>
  </si>
  <si>
    <t>Vodorovné přemístění větví, kmenů nebo pařezů</t>
  </si>
  <si>
    <t>_5</t>
  </si>
  <si>
    <t>Přemístění kmenů listnatých stromů</t>
  </si>
  <si>
    <t>_6</t>
  </si>
  <si>
    <t>Štěpkování</t>
  </si>
  <si>
    <t>1</t>
  </si>
  <si>
    <t>Zemní práce</t>
  </si>
  <si>
    <t>4</t>
  </si>
  <si>
    <t>Vodorovné konstrukce</t>
  </si>
  <si>
    <t>46</t>
  </si>
  <si>
    <t>Zpevněné plochy</t>
  </si>
  <si>
    <t>99</t>
  </si>
  <si>
    <t>Staveništní přesun hmot</t>
  </si>
  <si>
    <t>VN</t>
  </si>
  <si>
    <t>ON</t>
  </si>
  <si>
    <t>Soupis vedlejších a ostatních nákladů</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</si>
  <si>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</si>
  <si>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</si>
  <si>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</si>
  <si>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</si>
  <si>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</si>
  <si>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</si>
  <si>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</si>
  <si>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</si>
  <si>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</si>
  <si>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</si>
  <si>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</si>
  <si>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</si>
  <si>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</si>
  <si>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</si>
  <si>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</si>
  <si>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</si>
  <si>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</si>
  <si>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</si>
  <si>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</si>
  <si>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</si>
  <si>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</si>
  <si>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</si>
  <si>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</si>
  <si>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</si>
  <si>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</si>
  <si>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</si>
  <si>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</si>
  <si>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</si>
  <si>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</si>
  <si>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</si>
  <si>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</si>
  <si>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</si>
  <si>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</si>
  <si>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</si>
  <si>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24/ II</t>
  </si>
  <si>
    <t>Indiv</t>
  </si>
  <si>
    <t>Běžná</t>
  </si>
  <si>
    <t>POL99_8</t>
  </si>
  <si>
    <t>POP</t>
  </si>
  <si>
    <t>Vyhotovení protokolu o vytyčení stavby se seznamem souřadnic vytyčených bodů a jejich polohopisnými (S-JTSK) a výškopisnými (Bpv) hodnotami.</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</si>
  <si>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</si>
  <si>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</si>
  <si>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</si>
  <si>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</si>
  <si>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</si>
  <si>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</si>
  <si>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</si>
  <si>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</si>
  <si>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</si>
  <si>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</si>
  <si>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</si>
  <si>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</si>
  <si>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</si>
  <si>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</si>
  <si>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</si>
  <si>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</si>
  <si>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</si>
  <si>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</si>
  <si>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</si>
  <si>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</si>
  <si>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</si>
  <si>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</si>
  <si>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</si>
  <si>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</si>
  <si>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</si>
  <si>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</si>
  <si>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</si>
  <si>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</si>
  <si>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</si>
  <si>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</si>
  <si>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005241021</t>
  </si>
  <si>
    <t>Uvedení pozemků určených pro skladování kamenů pro zásyp do původního stavu, (skrývka, doplnění vhodné zeminy, zatravnění)</t>
  </si>
  <si>
    <t>soubor</t>
  </si>
  <si>
    <t>Vlastní</t>
  </si>
  <si>
    <t>005241022</t>
  </si>
  <si>
    <t>Uvedení stavbou dotčené komunikace do původního stavu, plocha cca 150 x 2,5 m = 375 m2</t>
  </si>
  <si>
    <t>SUM</t>
  </si>
  <si>
    <t>Geodetické zaměření rohů stavby, stabilizace bodů a sestavení laviček.</t>
  </si>
  <si>
    <t>END</t>
  </si>
  <si>
    <t>Položkový soupis prací a dodávek</t>
  </si>
  <si>
    <t>průměru kmene do 100 mm s  naložením</t>
  </si>
  <si>
    <t>Odstranění nevhodných dřevin do 100 m2 v do 1 m</t>
  </si>
  <si>
    <t>m2</t>
  </si>
  <si>
    <t>Práce</t>
  </si>
  <si>
    <t>POL1_1</t>
  </si>
  <si>
    <t>ve svahu přes 1:5 do 1:2</t>
  </si>
  <si>
    <t>2</t>
  </si>
  <si>
    <t>S odřezáním kmene a s odvětvením se složením částí kmene a větví na hromady nebo naložením na, dopravní prostředek průměru kmene 100 – 200 mm – č. 14,15</t>
  </si>
  <si>
    <t>ks</t>
  </si>
  <si>
    <t>Specifikace</t>
  </si>
  <si>
    <t>POL3_0</t>
  </si>
  <si>
    <t>3</t>
  </si>
  <si>
    <t>S odřezáním kmene a s odvětvením se složením částí kmene a větví na hromady nebo naložením na, dopravní prostředek průměru kmene 200 – 300 mm – č. 3,6,9,13</t>
  </si>
  <si>
    <t>S odřezáním kmene a s odvětvením se složením částí kmene a větví na hromady nebo naložením na, dopravní prostředek průměru kmene 300 – 400 mm – č. 5,11,12</t>
  </si>
  <si>
    <t>5</t>
  </si>
  <si>
    <t>Nátěr pařezu proti obrůstání vč.  Dodávky přípravku</t>
  </si>
  <si>
    <t>6</t>
  </si>
  <si>
    <t>Vodorovné přemístění smýcených křovin do 5 km</t>
  </si>
  <si>
    <t>7</t>
  </si>
  <si>
    <t>Přemístění větví listnatých stromů průměru 100-300 mm</t>
  </si>
  <si>
    <t>na vzdálenost do 1 km</t>
  </si>
  <si>
    <t>8</t>
  </si>
  <si>
    <t>Příplatek k přemístění větví listnatých stromů</t>
  </si>
  <si>
    <t>průměru 100 – 300 mm ZKD – 4km x  ks</t>
  </si>
  <si>
    <t>9</t>
  </si>
  <si>
    <t>Přemístění větví listnatých stromů průměru 300-500 mm</t>
  </si>
  <si>
    <t>10</t>
  </si>
  <si>
    <t>průměru 300 – 500 mm ZKD – 4km x   ks</t>
  </si>
  <si>
    <t>11</t>
  </si>
  <si>
    <t>Přemístění kmenů listnatých stromů prům 100-300 mm</t>
  </si>
  <si>
    <t>12</t>
  </si>
  <si>
    <t>Příplatek k přemístění kmenů listnatých stromů</t>
  </si>
  <si>
    <t>průměru 100 – 300 mm ZKD – 4 km x   ks</t>
  </si>
  <si>
    <t>13</t>
  </si>
  <si>
    <t>Přemístění kmenů listnatých stromů prům 300-500 mm</t>
  </si>
  <si>
    <t>14</t>
  </si>
  <si>
    <t>průměru 300 – 500 mm ZKD  - 4km x   ks</t>
  </si>
  <si>
    <t>15</t>
  </si>
  <si>
    <t>Štěpkování keřového porostu středně hustého (3ks/1m2)</t>
  </si>
  <si>
    <t>s naložením na dopravní prostředek</t>
  </si>
  <si>
    <t>16</t>
  </si>
  <si>
    <t>Štěpkování stromků a větví v zapojeném porostu</t>
  </si>
  <si>
    <t>průměru kmene do 300 mm s naložením</t>
  </si>
  <si>
    <t>17</t>
  </si>
  <si>
    <t>průměru kmene přes 300 do 500 mm s naložením</t>
  </si>
  <si>
    <t>124203101R00</t>
  </si>
  <si>
    <t xml:space="preserve">Vykopávky pro koryta vodotečí v hornině 3, do 1 000 m3 </t>
  </si>
  <si>
    <t>m3</t>
  </si>
  <si>
    <t>800-1</t>
  </si>
  <si>
    <t>RTS 24/ I</t>
  </si>
  <si>
    <t>POL1_</t>
  </si>
  <si>
    <t>se svislým přemístění výkopku do 4 m a s přehozením výkopku na vzdálenost do 3 m nebo s naložením na dopravní prostředek,</t>
  </si>
  <si>
    <t>SPI</t>
  </si>
  <si>
    <t>124203109R00</t>
  </si>
  <si>
    <t>Vykopávky pro koryta vodotečí příplatek k cenám   za lepivost, v hornině 3</t>
  </si>
  <si>
    <t>127453102R00</t>
  </si>
  <si>
    <t>Vykopávky pod vodou dozerem Komatsu na vzdálenost do 50 m, průměrné tloušťky projektované vrstvy přes 0,5 do 1,00 m, v hornině 5</t>
  </si>
  <si>
    <t>s vodorovným přemístěním výkopku a jeho složením,</t>
  </si>
  <si>
    <t>162701105R00</t>
  </si>
  <si>
    <t>Vodorovné přemístění výkopku z horniny 1 až 4, na vzdálenost přes 9 000  do 10 000 m</t>
  </si>
  <si>
    <t>po suchu, bez naložení výkopku, avšak se složením bez rozhrnutí, zpáteční cesta vozidla.</t>
  </si>
  <si>
    <t>171103201R00</t>
  </si>
  <si>
    <t>Uložení netříděných sypanin přehradních a jiných vodních nádrží se zhutněním  do 100 % Ps - koef. C  s příměsí jílové hlíny do 20 % objemu</t>
  </si>
  <si>
    <t>z hornin 1 - 4 do zemních hrází pro jakoukoliv šířku koruny,</t>
  </si>
  <si>
    <t>180401213R00</t>
  </si>
  <si>
    <t>Založení trávníku luční trávník, výsevem, na svahu přes 1:2 do 1:1</t>
  </si>
  <si>
    <t>823-1</t>
  </si>
  <si>
    <t>na půdě předem připravené s pokosením, naložením, odvozem odpadu do 20 km a se složením,</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</si>
  <si>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</si>
  <si>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</si>
  <si>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</si>
  <si>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184807111R00</t>
  </si>
  <si>
    <t>Ochrana stromu bedněním zřízení bednění</t>
  </si>
  <si>
    <t>před poškozením stavebním provozem,</t>
  </si>
  <si>
    <t>5,00*15</t>
  </si>
  <si>
    <t>VV</t>
  </si>
  <si>
    <t>184807112R00</t>
  </si>
  <si>
    <t>Ochrana stromu bedněním odstranění bednění</t>
  </si>
  <si>
    <t>199000002R00</t>
  </si>
  <si>
    <t>Poplatky za skládku horniny 1- 4, skupina 17 05 04 z Katalogu odpadů</t>
  </si>
  <si>
    <t>10001</t>
  </si>
  <si>
    <t>výsadba vrbových řízků</t>
  </si>
  <si>
    <t xml:space="preserve">m2    </t>
  </si>
  <si>
    <t>00572470R</t>
  </si>
  <si>
    <t>směs travní luční, krátkodobá</t>
  </si>
  <si>
    <t>kg</t>
  </si>
  <si>
    <t>SPCM</t>
  </si>
  <si>
    <t>POL3_</t>
  </si>
  <si>
    <t>226,00*0,03</t>
  </si>
  <si>
    <t>457542111R00</t>
  </si>
  <si>
    <t xml:space="preserve">Filtrační vrstvy z kameniva štěrkodrť, zhutněné, frakce 0-63 mm,  </t>
  </si>
  <si>
    <t>832-1</t>
  </si>
  <si>
    <t>jakékoliv tloušťky a sklonu</t>
  </si>
  <si>
    <t>17,00</t>
  </si>
  <si>
    <t>462511370R00</t>
  </si>
  <si>
    <t xml:space="preserve">Zához z lomového kamene bez proštěrkování, zához z terénu, hmotnost jednotlivých kamenů do 500 kf,  </t>
  </si>
  <si>
    <t>neupraveného záhozového</t>
  </si>
  <si>
    <t>322,00</t>
  </si>
  <si>
    <t>463212111R00</t>
  </si>
  <si>
    <t xml:space="preserve">Rovnanina z lomového kamene vvyklínování spár a dutin úlomky kamene,  </t>
  </si>
  <si>
    <t>upraveného, tříděného, jakékoliv tloušťky rovnaniny</t>
  </si>
  <si>
    <t>55,00</t>
  </si>
  <si>
    <t>463212191R00</t>
  </si>
  <si>
    <t>Rovnanina z lomového kamene  , příplatek za vypracování líce rovnaniny z lomového kameniva</t>
  </si>
  <si>
    <t>461211711R00</t>
  </si>
  <si>
    <t>Patka z lomového kamene bez výplně spár</t>
  </si>
  <si>
    <t>lomařsky upraveného pro dlažbu</t>
  </si>
  <si>
    <t>77,00</t>
  </si>
  <si>
    <t>998321011R00</t>
  </si>
  <si>
    <t xml:space="preserve">Přesun hmot pro hráze zemní a kamenité přesun hmot pro objekty hráze přehradní zemní a kamenité,  </t>
  </si>
  <si>
    <t>t</t>
  </si>
  <si>
    <t>Přesun hmot</t>
  </si>
  <si>
    <t>POL7_</t>
  </si>
  <si>
    <t xml:space="preserve">Hmotnosti z položek s pořadovými čísly: : </t>
  </si>
  <si>
    <t xml:space="preserve">3,8,12,13,14,15,17, : </t>
  </si>
  <si>
    <t>Součet: : 1033,95165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</si>
</sst>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FkSPoS4cloyEein04lT6sGAuGEjBSNaUkR99AiobCogVtjiUFw/p/WAcneNe3TT0Ju4GvJ1/efznlJxzukNhxw==" saltValue="bpajH3wgGrAdf3o4FPW/u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7"/>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11" t="s">
        <v>22</v>
      </c>
      <c r="C2" s="112"/>
      <c r="D2" s="113" t="s">
        <v>43</v>
      </c>
      <c r="E2" s="114" t="s">
        <v>44</v>
      </c>
      <c r="F2" s="115"/>
      <c r="G2" s="115"/>
      <c r="H2" s="115"/>
      <c r="I2" s="115"/>
      <c r="J2" s="116"/>
      <c r="O2" s="1"/>
    </row>
    <row r="3" spans="1:15" ht="27" hidden="1" customHeight="1" x14ac:dyDescent="0.25">
      <c r="A3" s="2"/>
      <c r="B3" s="117"/>
      <c r="C3" s="112"/>
      <c r="D3" s="118"/>
      <c r="E3" s="119"/>
      <c r="F3" s="120"/>
      <c r="G3" s="120"/>
      <c r="H3" s="120"/>
      <c r="I3" s="120"/>
      <c r="J3" s="121"/>
    </row>
    <row r="4" spans="1:15" ht="23.25" customHeight="1" x14ac:dyDescent="0.25">
      <c r="A4" s="2"/>
      <c r="B4" s="122"/>
      <c r="C4" s="123"/>
      <c r="D4" s="124"/>
      <c r="E4" s="125"/>
      <c r="F4" s="125"/>
      <c r="G4" s="125"/>
      <c r="H4" s="125"/>
      <c r="I4" s="125"/>
      <c r="J4" s="126"/>
    </row>
    <row r="5" spans="1:15" ht="24" customHeight="1" x14ac:dyDescent="0.25">
      <c r="A5" s="2"/>
      <c r="B5" s="31" t="s">
        <v>42</v>
      </c>
      <c r="D5" s="92"/>
      <c r="E5" s="93"/>
      <c r="F5" s="93"/>
      <c r="G5" s="93"/>
      <c r="H5" s="18" t="s">
        <v>40</v>
      </c>
      <c r="I5" s="22"/>
      <c r="J5" s="8"/>
    </row>
    <row r="6" spans="1:15" ht="15.75" customHeight="1" x14ac:dyDescent="0.25">
      <c r="A6" s="2"/>
      <c r="B6" s="28"/>
      <c r="C6" s="55"/>
      <c r="D6" s="86"/>
      <c r="E6" s="94"/>
      <c r="F6" s="94"/>
      <c r="G6" s="94"/>
      <c r="H6" s="18" t="s">
        <v>34</v>
      </c>
      <c r="I6" s="22"/>
      <c r="J6" s="8"/>
    </row>
    <row r="7" spans="1:15" ht="15.75" customHeight="1" x14ac:dyDescent="0.25">
      <c r="A7" s="2"/>
      <c r="B7" s="29"/>
      <c r="C7" s="56"/>
      <c r="D7" s="53"/>
      <c r="E7" s="95"/>
      <c r="F7" s="96"/>
      <c r="G7" s="96"/>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7"/>
      <c r="E11" s="127"/>
      <c r="F11" s="127"/>
      <c r="G11" s="127"/>
      <c r="H11" s="18" t="s">
        <v>40</v>
      </c>
      <c r="I11" s="132"/>
      <c r="J11" s="8"/>
    </row>
    <row r="12" spans="1:15" ht="15.75" customHeight="1" x14ac:dyDescent="0.25">
      <c r="A12" s="2"/>
      <c r="B12" s="28"/>
      <c r="C12" s="55"/>
      <c r="D12" s="128"/>
      <c r="E12" s="128"/>
      <c r="F12" s="128"/>
      <c r="G12" s="128"/>
      <c r="H12" s="18" t="s">
        <v>34</v>
      </c>
      <c r="I12" s="132"/>
      <c r="J12" s="8"/>
    </row>
    <row r="13" spans="1:15" ht="15.75" customHeight="1" x14ac:dyDescent="0.25">
      <c r="A13" s="2"/>
      <c r="B13" s="29"/>
      <c r="C13" s="56"/>
      <c r="D13" s="131"/>
      <c r="E13" s="129"/>
      <c r="F13" s="130"/>
      <c r="G13" s="130"/>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7"/>
      <c r="F15" s="87"/>
      <c r="G15" s="88"/>
      <c r="H15" s="88"/>
      <c r="I15" s="88" t="s">
        <v>29</v>
      </c>
      <c r="J15" s="89"/>
    </row>
    <row r="16" spans="1:15" ht="23.25" customHeight="1" x14ac:dyDescent="0.25">
      <c r="A16" s="196" t="s">
        <v>24</v>
      </c>
      <c r="B16" s="38" t="s">
        <v>24</v>
      </c>
      <c r="C16" s="62"/>
      <c r="D16" s="63"/>
      <c r="E16" s="83"/>
      <c r="F16" s="84"/>
      <c r="G16" s="83"/>
      <c r="H16" s="84"/>
      <c r="I16" s="83">
        <f>SUMIF(F132:F143,A16,I132:I143)+SUMIF(F132:F143,"PSU",I132:I143)</f>
        <v>0</v>
      </c>
      <c r="J16" s="85"/>
    </row>
    <row r="17" spans="1:10" ht="23.25" customHeight="1" x14ac:dyDescent="0.25">
      <c r="A17" s="196" t="s">
        <v>25</v>
      </c>
      <c r="B17" s="38" t="s">
        <v>25</v>
      </c>
      <c r="C17" s="62"/>
      <c r="D17" s="63"/>
      <c r="E17" s="83"/>
      <c r="F17" s="84"/>
      <c r="G17" s="83"/>
      <c r="H17" s="84"/>
      <c r="I17" s="83">
        <f>SUMIF(F132:F143,A17,I132:I143)</f>
        <v>0</v>
      </c>
      <c r="J17" s="85"/>
    </row>
    <row r="18" spans="1:10" ht="23.25" customHeight="1" x14ac:dyDescent="0.25">
      <c r="A18" s="196" t="s">
        <v>26</v>
      </c>
      <c r="B18" s="38" t="s">
        <v>26</v>
      </c>
      <c r="C18" s="62"/>
      <c r="D18" s="63"/>
      <c r="E18" s="83"/>
      <c r="F18" s="84"/>
      <c r="G18" s="83"/>
      <c r="H18" s="84"/>
      <c r="I18" s="83">
        <f>SUMIF(F132:F143,A18,I132:I143)</f>
        <v>0</v>
      </c>
      <c r="J18" s="85"/>
    </row>
    <row r="19" spans="1:10" ht="23.25" customHeight="1" x14ac:dyDescent="0.25">
      <c r="A19" s="196" t="s">
        <v>134</v>
      </c>
      <c r="B19" s="38" t="s">
        <v>27</v>
      </c>
      <c r="C19" s="62"/>
      <c r="D19" s="63"/>
      <c r="E19" s="83"/>
      <c r="F19" s="84"/>
      <c r="G19" s="83"/>
      <c r="H19" s="84"/>
      <c r="I19" s="83">
        <f>SUMIF(F132:F143,A19,I132:I143)</f>
        <v>0</v>
      </c>
      <c r="J19" s="85"/>
    </row>
    <row r="20" spans="1:10" ht="23.25" customHeight="1" x14ac:dyDescent="0.25">
      <c r="A20" s="196" t="s">
        <v>135</v>
      </c>
      <c r="B20" s="38" t="s">
        <v>28</v>
      </c>
      <c r="C20" s="62"/>
      <c r="D20" s="63"/>
      <c r="E20" s="83"/>
      <c r="F20" s="84"/>
      <c r="G20" s="83"/>
      <c r="H20" s="84"/>
      <c r="I20" s="83">
        <f>SUMIF(F132:F143,A20,I132:I143)</f>
        <v>0</v>
      </c>
      <c r="J20" s="85"/>
    </row>
    <row r="21" spans="1:10" ht="23.25" customHeight="1" x14ac:dyDescent="0.25">
      <c r="A21" s="2"/>
      <c r="B21" s="48" t="s">
        <v>29</v>
      </c>
      <c r="C21" s="64"/>
      <c r="D21" s="65"/>
      <c r="E21" s="90"/>
      <c r="F21" s="91"/>
      <c r="G21" s="90"/>
      <c r="H21" s="91"/>
      <c r="I21" s="90">
        <f>SUM(I16:J20)</f>
        <v>0</v>
      </c>
      <c r="J21" s="102"/>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5">
      <c r="A24" s="2">
        <f>(A23-INT(A23))*100</f>
        <v>0</v>
      </c>
      <c r="B24" s="38" t="s">
        <v>13</v>
      </c>
      <c r="C24" s="62"/>
      <c r="D24" s="63"/>
      <c r="E24" s="67">
        <f>SazbaDPH1</f>
        <v>12</v>
      </c>
      <c r="F24" s="39" t="s">
        <v>0</v>
      </c>
      <c r="G24" s="98">
        <f>A23</f>
        <v>0</v>
      </c>
      <c r="H24" s="99"/>
      <c r="I24" s="99"/>
      <c r="J24" s="40" t="str">
        <f t="shared" si="0"/>
        <v>CZK</v>
      </c>
    </row>
    <row r="25" spans="1:10" ht="23.25" customHeight="1" x14ac:dyDescent="0.25">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3" t="s">
        <v>23</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35</v>
      </c>
      <c r="C29" s="169"/>
      <c r="D29" s="169"/>
      <c r="E29" s="169"/>
      <c r="F29" s="170"/>
      <c r="G29" s="171">
        <f>A27</f>
        <v>0</v>
      </c>
      <c r="H29" s="171"/>
      <c r="I29" s="171"/>
      <c r="J29" s="172" t="s">
        <v>57</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3"/>
      <c r="E34" s="104"/>
      <c r="G34" s="105"/>
      <c r="H34" s="106"/>
      <c r="I34" s="106"/>
      <c r="J34" s="25"/>
    </row>
    <row r="35" spans="1:10" ht="12.75" customHeight="1" x14ac:dyDescent="0.25">
      <c r="A35" s="2"/>
      <c r="B35" s="2"/>
      <c r="D35" s="97" t="s">
        <v>2</v>
      </c>
      <c r="E35" s="97"/>
      <c r="H35" s="10" t="s">
        <v>3</v>
      </c>
      <c r="J35" s="9"/>
    </row>
    <row r="36" spans="1:10" ht="13.5" customHeight="1" thickBot="1" x14ac:dyDescent="0.3">
      <c r="A36" s="11"/>
      <c r="B36" s="11"/>
      <c r="C36" s="75"/>
      <c r="D36" s="75"/>
      <c r="E36" s="75"/>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5">
      <c r="A39" s="134">
        <v>1</v>
      </c>
      <c r="B39" s="144" t="s">
        <v>45</v>
      </c>
      <c r="C39" s="145"/>
      <c r="D39" s="145"/>
      <c r="E39" s="145"/>
      <c r="F39" s="146">
        <f>'00 01 Naklady'!AE36+'SO 01 01 Pol'!AE45+'SO 02 01 Pol'!AE55</f>
        <v>0</v>
      </c>
      <c r="G39" s="147">
        <f>'00 01 Naklady'!AF36+'SO 01 01 Pol'!AF45+'SO 02 01 Pol'!AF55</f>
        <v>0</v>
      </c>
      <c r="H39" s="148">
        <f>(F39*SazbaDPH1/100)+(G39*SazbaDPH2/100)</f>
        <v>0</v>
      </c>
      <c r="I39" s="148">
        <f>F39+G39+H39</f>
        <v>0</v>
      </c>
      <c r="J39" s="149" t="str">
        <f>IF(CenaCelkemVypocet=0,"",I39/CenaCelkemVypocet*100)</f>
        <v/>
      </c>
    </row>
    <row r="40" spans="1:10" ht="25.5" customHeight="1" x14ac:dyDescent="0.25">
      <c r="A40" s="134">
        <v>2</v>
      </c>
      <c r="B40" s="150"/>
      <c r="C40" s="151" t="s">
        <v>46</v>
      </c>
      <c r="D40" s="151"/>
      <c r="E40" s="151"/>
      <c r="F40" s="152">
        <f>'00 01 Naklady'!AE36</f>
        <v>0</v>
      </c>
      <c r="G40" s="153">
        <f>'00 01 Naklady'!AF36</f>
        <v>0</v>
      </c>
      <c r="H40" s="153">
        <f>(F40*SazbaDPH1/100)+(G40*SazbaDPH2/100)</f>
        <v>0</v>
      </c>
      <c r="I40" s="153">
        <f>F40+G40+H40</f>
        <v>0</v>
      </c>
      <c r="J40" s="154" t="str">
        <f>IF(CenaCelkemVypocet=0,"",I40/CenaCelkemVypocet*100)</f>
        <v/>
      </c>
    </row>
    <row r="41" spans="1:10" ht="25.5" customHeight="1" x14ac:dyDescent="0.25">
      <c r="A41" s="134">
        <v>3</v>
      </c>
      <c r="B41" s="155" t="s">
        <v>47</v>
      </c>
      <c r="C41" s="145" t="s">
        <v>48</v>
      </c>
      <c r="D41" s="145"/>
      <c r="E41" s="145"/>
      <c r="F41" s="156">
        <f>'00 01 Naklady'!AE36</f>
        <v>0</v>
      </c>
      <c r="G41" s="148">
        <f>'00 01 Naklady'!AF36</f>
        <v>0</v>
      </c>
      <c r="H41" s="148">
        <f>(F41*SazbaDPH1/100)+(G41*SazbaDPH2/100)</f>
        <v>0</v>
      </c>
      <c r="I41" s="148">
        <f>F41+G41+H41</f>
        <v>0</v>
      </c>
      <c r="J41" s="149" t="str">
        <f>IF(CenaCelkemVypocet=0,"",I41/CenaCelkemVypocet*100)</f>
        <v/>
      </c>
    </row>
    <row r="42" spans="1:10" ht="25.5" customHeight="1" x14ac:dyDescent="0.25">
      <c r="A42" s="134">
        <v>2</v>
      </c>
      <c r="B42" s="150"/>
      <c r="C42" s="151" t="s">
        <v>49</v>
      </c>
      <c r="D42" s="151"/>
      <c r="E42" s="151"/>
      <c r="F42" s="152"/>
      <c r="G42" s="153"/>
      <c r="H42" s="153">
        <f>(F42*SazbaDPH1/100)+(G42*SazbaDPH2/100)</f>
        <v>0</v>
      </c>
      <c r="I42" s="153"/>
      <c r="J42" s="154"/>
    </row>
    <row r="43" spans="1:10" ht="25.5" customHeight="1" x14ac:dyDescent="0.25">
      <c r="A43" s="134">
        <v>2</v>
      </c>
      <c r="B43" s="150" t="s">
        <v>50</v>
      </c>
      <c r="C43" s="151" t="s">
        <v>51</v>
      </c>
      <c r="D43" s="151"/>
      <c r="E43" s="151"/>
      <c r="F43" s="152">
        <f>'SO 01 01 Pol'!AE45</f>
        <v>0</v>
      </c>
      <c r="G43" s="153">
        <f>'SO 01 01 Pol'!AF45</f>
        <v>0</v>
      </c>
      <c r="H43" s="153">
        <f>(F43*SazbaDPH1/100)+(G43*SazbaDPH2/100)</f>
        <v>0</v>
      </c>
      <c r="I43" s="153">
        <f>F43+G43+H43</f>
        <v>0</v>
      </c>
      <c r="J43" s="154" t="str">
        <f>IF(CenaCelkemVypocet=0,"",I43/CenaCelkemVypocet*100)</f>
        <v/>
      </c>
    </row>
    <row r="44" spans="1:10" ht="25.5" customHeight="1" x14ac:dyDescent="0.25">
      <c r="A44" s="134">
        <v>3</v>
      </c>
      <c r="B44" s="155" t="s">
        <v>47</v>
      </c>
      <c r="C44" s="145" t="s">
        <v>52</v>
      </c>
      <c r="D44" s="145"/>
      <c r="E44" s="145"/>
      <c r="F44" s="156">
        <f>'SO 01 01 Pol'!AE45</f>
        <v>0</v>
      </c>
      <c r="G44" s="148">
        <f>'SO 01 01 Pol'!AF45</f>
        <v>0</v>
      </c>
      <c r="H44" s="148">
        <f>(F44*SazbaDPH1/100)+(G44*SazbaDPH2/100)</f>
        <v>0</v>
      </c>
      <c r="I44" s="148">
        <f>F44+G44+H44</f>
        <v>0</v>
      </c>
      <c r="J44" s="149" t="str">
        <f>IF(CenaCelkemVypocet=0,"",I44/CenaCelkemVypocet*100)</f>
        <v/>
      </c>
    </row>
    <row r="45" spans="1:10" ht="25.5" customHeight="1" x14ac:dyDescent="0.25">
      <c r="A45" s="134">
        <v>2</v>
      </c>
      <c r="B45" s="150" t="s">
        <v>53</v>
      </c>
      <c r="C45" s="151" t="s">
        <v>54</v>
      </c>
      <c r="D45" s="151"/>
      <c r="E45" s="151"/>
      <c r="F45" s="152">
        <f>'SO 02 01 Pol'!AE55</f>
        <v>0</v>
      </c>
      <c r="G45" s="153">
        <f>'SO 02 01 Pol'!AF55</f>
        <v>0</v>
      </c>
      <c r="H45" s="153">
        <f>(F45*SazbaDPH1/100)+(G45*SazbaDPH2/100)</f>
        <v>0</v>
      </c>
      <c r="I45" s="153">
        <f>F45+G45+H45</f>
        <v>0</v>
      </c>
      <c r="J45" s="154" t="str">
        <f>IF(CenaCelkemVypocet=0,"",I45/CenaCelkemVypocet*100)</f>
        <v/>
      </c>
    </row>
    <row r="46" spans="1:10" ht="25.5" customHeight="1" x14ac:dyDescent="0.25">
      <c r="A46" s="134">
        <v>3</v>
      </c>
      <c r="B46" s="155" t="s">
        <v>47</v>
      </c>
      <c r="C46" s="145" t="s">
        <v>55</v>
      </c>
      <c r="D46" s="145"/>
      <c r="E46" s="145"/>
      <c r="F46" s="156">
        <f>'SO 02 01 Pol'!AE55</f>
        <v>0</v>
      </c>
      <c r="G46" s="148">
        <f>'SO 02 01 Pol'!AF55</f>
        <v>0</v>
      </c>
      <c r="H46" s="148">
        <f>(F46*SazbaDPH1/100)+(G46*SazbaDPH2/100)</f>
        <v>0</v>
      </c>
      <c r="I46" s="148">
        <f>F46+G46+H46</f>
        <v>0</v>
      </c>
      <c r="J46" s="149" t="str">
        <f>IF(CenaCelkemVypocet=0,"",I46/CenaCelkemVypocet*100)</f>
        <v/>
      </c>
    </row>
    <row r="47" spans="1:10" ht="25.5" customHeight="1" x14ac:dyDescent="0.25">
      <c r="A47" s="134"/>
      <c r="B47" s="157" t="s">
        <v>56</v>
      </c>
      <c r="C47" s="158"/>
      <c r="D47" s="158"/>
      <c r="E47" s="159"/>
      <c r="F47" s="160">
        <f>SUMIF(A39:A46,"=1",F39:F46)</f>
        <v>0</v>
      </c>
      <c r="G47" s="161">
        <f>SUMIF(A39:A46,"=1",G39:G46)</f>
        <v>0</v>
      </c>
      <c r="H47" s="161">
        <f>SUMIF(A39:A46,"=1",H39:H46)</f>
        <v>0</v>
      </c>
      <c r="I47" s="161">
        <f>SUMIF(A39:A46,"=1",I39:I46)</f>
        <v>0</v>
      </c>
      <c r="J47" s="162">
        <f>SUMIF(A39:A46,"=1",J39:J46)</f>
        <v>0</v>
      </c>
    </row>
    <row r="49" spans="1:52" x14ac:dyDescent="0.25">
      <c r="A49" t="s">
        <v>58</v>
      </c>
      <c r="B49" t="s">
        <v>59</v>
      </c>
    </row>
    <row r="50" spans="1:52" x14ac:dyDescent="0.25">
      <c r="B50" s="174" t="s">
        <v>60</v>
      </c>
      <c r="C50" s="174"/>
      <c r="D50" s="174"/>
      <c r="E50" s="174"/>
      <c r="F50" s="174"/>
      <c r="G50" s="174"/>
      <c r="H50" s="174"/>
      <c r="I50" s="174"/>
      <c r="J50" s="174"/>
      <c r="AZ50" s="173" t="str">
        <f>B50</f>
        <v>1. PODMÍNKY PRO ZPRACOVÁNÍ NABÍDKOVÉ CENY</v>
      </c>
    </row>
    <row r="52" spans="1:52" x14ac:dyDescent="0.25">
      <c r="B52" s="174" t="s">
        <v>61</v>
      </c>
      <c r="C52" s="174"/>
      <c r="D52" s="174"/>
      <c r="E52" s="174"/>
      <c r="F52" s="174"/>
      <c r="G52" s="174"/>
      <c r="H52" s="174"/>
      <c r="I52" s="174"/>
      <c r="J52" s="174"/>
      <c r="AZ52" s="173" t="str">
        <f>B52</f>
        <v xml:space="preserve">        Preambule</v>
      </c>
    </row>
    <row r="54" spans="1:52" ht="52.8" x14ac:dyDescent="0.25">
      <c r="B54" s="174" t="s">
        <v>62</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2.8" x14ac:dyDescent="0.25">
      <c r="B55" s="174" t="s">
        <v>63</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5">
      <c r="B57" s="174" t="s">
        <v>64</v>
      </c>
      <c r="C57" s="174"/>
      <c r="D57" s="174"/>
      <c r="E57" s="174"/>
      <c r="F57" s="174"/>
      <c r="G57" s="174"/>
      <c r="H57" s="174"/>
      <c r="I57" s="174"/>
      <c r="J57" s="174"/>
      <c r="AZ57" s="173" t="str">
        <f>B57</f>
        <v xml:space="preserve">        Vymezení některých pojmů</v>
      </c>
    </row>
    <row r="60" spans="1:52" x14ac:dyDescent="0.25">
      <c r="B60" s="174" t="s">
        <v>65</v>
      </c>
      <c r="C60" s="174"/>
      <c r="D60" s="174"/>
      <c r="E60" s="174"/>
      <c r="F60" s="174"/>
      <c r="G60" s="174"/>
      <c r="H60" s="174"/>
      <c r="I60" s="174"/>
      <c r="J60" s="174"/>
      <c r="AZ60" s="173" t="str">
        <f>B60</f>
        <v>Pro účely zpracování nabídkové ceny se jsou použity některé pojmy, pod kterými se rozumí:</v>
      </c>
    </row>
    <row r="61" spans="1:52" ht="39.6" x14ac:dyDescent="0.25">
      <c r="B61" s="174" t="s">
        <v>66</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9.6" x14ac:dyDescent="0.25">
      <c r="B62" s="174" t="s">
        <v>67</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2.8" x14ac:dyDescent="0.25">
      <c r="B63" s="174" t="s">
        <v>68</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9.2" x14ac:dyDescent="0.25">
      <c r="B64" s="174" t="s">
        <v>69</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2.8" x14ac:dyDescent="0.25">
      <c r="B65" s="174" t="s">
        <v>70</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5">
      <c r="B67" s="174" t="s">
        <v>71</v>
      </c>
      <c r="C67" s="174"/>
      <c r="D67" s="174"/>
      <c r="E67" s="174"/>
      <c r="F67" s="174"/>
      <c r="G67" s="174"/>
      <c r="H67" s="174"/>
      <c r="I67" s="174"/>
      <c r="J67" s="174"/>
      <c r="AZ67" s="173" t="str">
        <f>B67</f>
        <v xml:space="preserve">        Cenová soustava</v>
      </c>
    </row>
    <row r="69" spans="2:52" x14ac:dyDescent="0.25">
      <c r="B69" s="174" t="s">
        <v>72</v>
      </c>
      <c r="C69" s="174"/>
      <c r="D69" s="174"/>
      <c r="E69" s="174"/>
      <c r="F69" s="174"/>
      <c r="G69" s="174"/>
      <c r="H69" s="174"/>
      <c r="I69" s="174"/>
      <c r="J69" s="174"/>
      <c r="AZ69" s="173" t="str">
        <f>B69</f>
        <v xml:space="preserve">        Použitá cenová soustava</v>
      </c>
    </row>
    <row r="70" spans="2:52" ht="39.6" x14ac:dyDescent="0.25">
      <c r="B70" s="174" t="s">
        <v>73</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5">
      <c r="B72" s="174" t="s">
        <v>74</v>
      </c>
      <c r="C72" s="174"/>
      <c r="D72" s="174"/>
      <c r="E72" s="174"/>
      <c r="F72" s="174"/>
      <c r="G72" s="174"/>
      <c r="H72" s="174"/>
      <c r="I72" s="174"/>
      <c r="J72" s="174"/>
      <c r="AZ72" s="173" t="str">
        <f>B72</f>
        <v xml:space="preserve">        Technické podmínky</v>
      </c>
    </row>
    <row r="73" spans="2:52" ht="39.6" x14ac:dyDescent="0.25">
      <c r="B73" s="174" t="s">
        <v>75</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5">
      <c r="B75" s="174" t="s">
        <v>76</v>
      </c>
      <c r="C75" s="174"/>
      <c r="D75" s="174"/>
      <c r="E75" s="174"/>
      <c r="F75" s="174"/>
      <c r="G75" s="174"/>
      <c r="H75" s="174"/>
      <c r="I75" s="174"/>
      <c r="J75" s="174"/>
      <c r="AZ75" s="173" t="str">
        <f>B75</f>
        <v>Individuální položky</v>
      </c>
    </row>
    <row r="76" spans="2:52" ht="39.6" x14ac:dyDescent="0.25">
      <c r="B76" s="174" t="s">
        <v>77</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5">
      <c r="B78" s="174" t="s">
        <v>78</v>
      </c>
      <c r="C78" s="174"/>
      <c r="D78" s="174"/>
      <c r="E78" s="174"/>
      <c r="F78" s="174"/>
      <c r="G78" s="174"/>
      <c r="H78" s="174"/>
      <c r="I78" s="174"/>
      <c r="J78" s="174"/>
      <c r="AZ78" s="173" t="str">
        <f>B78</f>
        <v xml:space="preserve">        Závaznost a změna soupisu</v>
      </c>
    </row>
    <row r="80" spans="2:52" x14ac:dyDescent="0.25">
      <c r="B80" s="174" t="s">
        <v>79</v>
      </c>
      <c r="C80" s="174"/>
      <c r="D80" s="174"/>
      <c r="E80" s="174"/>
      <c r="F80" s="174"/>
      <c r="G80" s="174"/>
      <c r="H80" s="174"/>
      <c r="I80" s="174"/>
      <c r="J80" s="174"/>
      <c r="AZ80" s="173" t="str">
        <f>B80</f>
        <v xml:space="preserve">        Závaznost soupisu</v>
      </c>
    </row>
    <row r="81" spans="2:52" ht="39.6" x14ac:dyDescent="0.25">
      <c r="B81" s="174" t="s">
        <v>80</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5">
      <c r="B83" s="174" t="s">
        <v>81</v>
      </c>
      <c r="C83" s="174"/>
      <c r="D83" s="174"/>
      <c r="E83" s="174"/>
      <c r="F83" s="174"/>
      <c r="G83" s="174"/>
      <c r="H83" s="174"/>
      <c r="I83" s="174"/>
      <c r="J83" s="174"/>
      <c r="AZ83" s="173" t="str">
        <f>B83</f>
        <v xml:space="preserve">        Zvláštní podmínky pro stanovení nabídkové ceny</v>
      </c>
    </row>
    <row r="85" spans="2:52" x14ac:dyDescent="0.25">
      <c r="B85" s="174" t="s">
        <v>82</v>
      </c>
      <c r="C85" s="174"/>
      <c r="D85" s="174"/>
      <c r="E85" s="174"/>
      <c r="F85" s="174"/>
      <c r="G85" s="174"/>
      <c r="H85" s="174"/>
      <c r="I85" s="174"/>
      <c r="J85" s="174"/>
      <c r="AZ85" s="173" t="str">
        <f>B85</f>
        <v xml:space="preserve">        Přeprava vybouraných hmot, suti a vytěžené zeminy</v>
      </c>
    </row>
    <row r="86" spans="2:52" ht="79.2" x14ac:dyDescent="0.25">
      <c r="B86" s="174" t="s">
        <v>83</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5">
      <c r="B88" s="174" t="s">
        <v>84</v>
      </c>
      <c r="C88" s="174"/>
      <c r="D88" s="174"/>
      <c r="E88" s="174"/>
      <c r="F88" s="174"/>
      <c r="G88" s="174"/>
      <c r="H88" s="174"/>
      <c r="I88" s="174"/>
      <c r="J88" s="174"/>
      <c r="AZ88" s="173" t="str">
        <f>B88</f>
        <v xml:space="preserve">        Vnitrostaveništní přesun stavebního materiálu</v>
      </c>
    </row>
    <row r="89" spans="2:52" ht="52.8" x14ac:dyDescent="0.25">
      <c r="B89" s="174" t="s">
        <v>85</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2.8" x14ac:dyDescent="0.25">
      <c r="B90" s="174" t="s">
        <v>86</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5">
      <c r="B92" s="174" t="s">
        <v>87</v>
      </c>
      <c r="C92" s="174"/>
      <c r="D92" s="174"/>
      <c r="E92" s="174"/>
      <c r="F92" s="174"/>
      <c r="G92" s="174"/>
      <c r="H92" s="174"/>
      <c r="I92" s="174"/>
      <c r="J92" s="174"/>
      <c r="AZ92" s="173" t="str">
        <f>B92</f>
        <v xml:space="preserve">        Příplatky za ztížené podmínky prací</v>
      </c>
    </row>
    <row r="93" spans="2:52" ht="26.4" x14ac:dyDescent="0.25">
      <c r="B93" s="174" t="s">
        <v>88</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5">
      <c r="B95" s="174" t="s">
        <v>89</v>
      </c>
      <c r="C95" s="174"/>
      <c r="D95" s="174"/>
      <c r="E95" s="174"/>
      <c r="F95" s="174"/>
      <c r="G95" s="174"/>
      <c r="H95" s="174"/>
      <c r="I95" s="174"/>
      <c r="J95" s="174"/>
      <c r="AZ95" s="173" t="str">
        <f>B95</f>
        <v xml:space="preserve">        Vedlejší a ostatní náklady</v>
      </c>
    </row>
    <row r="96" spans="2:52" ht="26.4" x14ac:dyDescent="0.25">
      <c r="B96" s="174" t="s">
        <v>90</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5">
      <c r="B100" s="174" t="s">
        <v>91</v>
      </c>
      <c r="C100" s="174"/>
      <c r="D100" s="174"/>
      <c r="E100" s="174"/>
      <c r="F100" s="174"/>
      <c r="G100" s="174"/>
      <c r="H100" s="174"/>
      <c r="I100" s="174"/>
      <c r="J100" s="174"/>
      <c r="AZ100" s="173" t="str">
        <f>B100</f>
        <v>2. SPECIFICKÉ PODMÍNKY PRO ZPRACOVÁNÍ NABÍDKOVÉ CENY</v>
      </c>
    </row>
    <row r="102" spans="2:52" x14ac:dyDescent="0.25">
      <c r="B102" s="174" t="s">
        <v>92</v>
      </c>
      <c r="C102" s="174"/>
      <c r="D102" s="174"/>
      <c r="E102" s="174"/>
      <c r="F102" s="174"/>
      <c r="G102" s="174"/>
      <c r="H102" s="174"/>
      <c r="I102" s="174"/>
      <c r="J102" s="174"/>
      <c r="AZ102" s="173" t="str">
        <f>B102</f>
        <v>Zde doplní zpracovatel soupisu  případná specifika týkající se konkrétní zakázky.</v>
      </c>
    </row>
    <row r="105" spans="2:52" x14ac:dyDescent="0.25">
      <c r="B105" s="174" t="s">
        <v>93</v>
      </c>
      <c r="C105" s="174"/>
      <c r="D105" s="174"/>
      <c r="E105" s="174"/>
      <c r="F105" s="174"/>
      <c r="G105" s="174"/>
      <c r="H105" s="174"/>
      <c r="I105" s="174"/>
      <c r="J105" s="174"/>
      <c r="AZ105" s="173" t="str">
        <f>B105</f>
        <v>3. ELEKTRONICKÁ PODOBA SOUPISU</v>
      </c>
    </row>
    <row r="107" spans="2:52" x14ac:dyDescent="0.25">
      <c r="B107" s="174" t="s">
        <v>94</v>
      </c>
      <c r="C107" s="174"/>
      <c r="D107" s="174"/>
      <c r="E107" s="174"/>
      <c r="F107" s="174"/>
      <c r="G107" s="174"/>
      <c r="H107" s="174"/>
      <c r="I107" s="174"/>
      <c r="J107" s="174"/>
      <c r="AZ107" s="173" t="str">
        <f>B107</f>
        <v xml:space="preserve">        Elektronická podoba soupisu</v>
      </c>
    </row>
    <row r="108" spans="2:52" ht="26.4" x14ac:dyDescent="0.25">
      <c r="B108" s="174" t="s">
        <v>95</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5">
      <c r="B109" s="174" t="s">
        <v>96</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5">
      <c r="B111" s="174" t="s">
        <v>97</v>
      </c>
      <c r="C111" s="174"/>
      <c r="D111" s="174"/>
      <c r="E111" s="174"/>
      <c r="F111" s="174"/>
      <c r="G111" s="174"/>
      <c r="H111" s="174"/>
      <c r="I111" s="174"/>
      <c r="J111" s="174"/>
      <c r="AZ111" s="173" t="str">
        <f>B111</f>
        <v>www.stavebnionline.cz/soupis</v>
      </c>
    </row>
    <row r="113" spans="1:52" x14ac:dyDescent="0.25">
      <c r="B113" s="174" t="s">
        <v>98</v>
      </c>
      <c r="C113" s="174"/>
      <c r="D113" s="174"/>
      <c r="E113" s="174"/>
      <c r="F113" s="174"/>
      <c r="G113" s="174"/>
      <c r="H113" s="174"/>
      <c r="I113" s="174"/>
      <c r="J113" s="174"/>
      <c r="AZ113" s="173" t="str">
        <f>B113</f>
        <v xml:space="preserve">        Zpracování elektronické podoby soupisu</v>
      </c>
    </row>
    <row r="114" spans="1:52" ht="52.8" x14ac:dyDescent="0.25">
      <c r="B114" s="174" t="s">
        <v>99</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5">
      <c r="B116" s="174" t="s">
        <v>100</v>
      </c>
      <c r="C116" s="174"/>
      <c r="D116" s="174"/>
      <c r="E116" s="174"/>
      <c r="F116" s="174"/>
      <c r="G116" s="174"/>
      <c r="H116" s="174"/>
      <c r="I116" s="174"/>
      <c r="J116" s="174"/>
      <c r="AZ116" s="173" t="str">
        <f>B116</f>
        <v xml:space="preserve">        Jiný formát soupisu</v>
      </c>
    </row>
    <row r="117" spans="1:52" ht="39.6" x14ac:dyDescent="0.25">
      <c r="B117" s="174" t="s">
        <v>101</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5">
      <c r="B119" s="174" t="s">
        <v>102</v>
      </c>
      <c r="C119" s="174"/>
      <c r="D119" s="174"/>
      <c r="E119" s="174"/>
      <c r="F119" s="174"/>
      <c r="G119" s="174"/>
      <c r="H119" s="174"/>
      <c r="I119" s="174"/>
      <c r="J119" s="174"/>
      <c r="AZ119" s="173" t="str">
        <f>B119</f>
        <v xml:space="preserve">        Závěrečné ustanovení</v>
      </c>
    </row>
    <row r="120" spans="1:52" x14ac:dyDescent="0.25">
      <c r="B120" s="174" t="s">
        <v>103</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5">
      <c r="A121" t="s">
        <v>104</v>
      </c>
      <c r="B121" t="s">
        <v>105</v>
      </c>
    </row>
    <row r="122" spans="1:52" x14ac:dyDescent="0.25">
      <c r="A122" t="s">
        <v>106</v>
      </c>
      <c r="B122" t="s">
        <v>107</v>
      </c>
    </row>
    <row r="123" spans="1:52" x14ac:dyDescent="0.25">
      <c r="A123" t="s">
        <v>104</v>
      </c>
      <c r="B123" t="s">
        <v>108</v>
      </c>
    </row>
    <row r="124" spans="1:52" x14ac:dyDescent="0.25">
      <c r="A124" t="s">
        <v>106</v>
      </c>
      <c r="B124" t="s">
        <v>109</v>
      </c>
    </row>
    <row r="125" spans="1:52" x14ac:dyDescent="0.25">
      <c r="A125" t="s">
        <v>104</v>
      </c>
      <c r="B125" t="s">
        <v>110</v>
      </c>
    </row>
    <row r="126" spans="1:52" x14ac:dyDescent="0.25">
      <c r="A126" t="s">
        <v>106</v>
      </c>
      <c r="B126" t="s">
        <v>111</v>
      </c>
    </row>
    <row r="129" spans="1:10" ht="15.6" x14ac:dyDescent="0.3">
      <c r="B129" s="175" t="s">
        <v>112</v>
      </c>
    </row>
    <row r="131" spans="1:10" ht="25.5" customHeight="1" x14ac:dyDescent="0.25">
      <c r="A131" s="177"/>
      <c r="B131" s="180" t="s">
        <v>17</v>
      </c>
      <c r="C131" s="180" t="s">
        <v>5</v>
      </c>
      <c r="D131" s="181"/>
      <c r="E131" s="181"/>
      <c r="F131" s="182" t="s">
        <v>113</v>
      </c>
      <c r="G131" s="182"/>
      <c r="H131" s="182"/>
      <c r="I131" s="182" t="s">
        <v>29</v>
      </c>
      <c r="J131" s="182" t="s">
        <v>0</v>
      </c>
    </row>
    <row r="132" spans="1:10" ht="36.75" customHeight="1" x14ac:dyDescent="0.25">
      <c r="A132" s="178"/>
      <c r="B132" s="183" t="s">
        <v>114</v>
      </c>
      <c r="C132" s="184" t="s">
        <v>115</v>
      </c>
      <c r="D132" s="185"/>
      <c r="E132" s="185"/>
      <c r="F132" s="192" t="s">
        <v>24</v>
      </c>
      <c r="G132" s="193"/>
      <c r="H132" s="193"/>
      <c r="I132" s="193">
        <f>'SO 01 01 Pol'!G8</f>
        <v>0</v>
      </c>
      <c r="J132" s="189" t="str">
        <f>IF(I144=0,"",I132/I144*100)</f>
        <v/>
      </c>
    </row>
    <row r="133" spans="1:10" ht="36.75" customHeight="1" x14ac:dyDescent="0.25">
      <c r="A133" s="178"/>
      <c r="B133" s="183" t="s">
        <v>116</v>
      </c>
      <c r="C133" s="184" t="s">
        <v>117</v>
      </c>
      <c r="D133" s="185"/>
      <c r="E133" s="185"/>
      <c r="F133" s="192" t="s">
        <v>24</v>
      </c>
      <c r="G133" s="193"/>
      <c r="H133" s="193"/>
      <c r="I133" s="193">
        <f>'SO 01 01 Pol'!G12</f>
        <v>0</v>
      </c>
      <c r="J133" s="189" t="str">
        <f>IF(I144=0,"",I133/I144*100)</f>
        <v/>
      </c>
    </row>
    <row r="134" spans="1:10" ht="36.75" customHeight="1" x14ac:dyDescent="0.25">
      <c r="A134" s="178"/>
      <c r="B134" s="183" t="s">
        <v>118</v>
      </c>
      <c r="C134" s="184" t="s">
        <v>119</v>
      </c>
      <c r="D134" s="185"/>
      <c r="E134" s="185"/>
      <c r="F134" s="192" t="s">
        <v>24</v>
      </c>
      <c r="G134" s="193"/>
      <c r="H134" s="193"/>
      <c r="I134" s="193">
        <f>'SO 01 01 Pol'!G17</f>
        <v>0</v>
      </c>
      <c r="J134" s="189" t="str">
        <f>IF(I144=0,"",I134/I144*100)</f>
        <v/>
      </c>
    </row>
    <row r="135" spans="1:10" ht="36.75" customHeight="1" x14ac:dyDescent="0.25">
      <c r="A135" s="178"/>
      <c r="B135" s="183" t="s">
        <v>120</v>
      </c>
      <c r="C135" s="184" t="s">
        <v>121</v>
      </c>
      <c r="D135" s="185"/>
      <c r="E135" s="185"/>
      <c r="F135" s="192" t="s">
        <v>24</v>
      </c>
      <c r="G135" s="193"/>
      <c r="H135" s="193"/>
      <c r="I135" s="193">
        <f>'SO 01 01 Pol'!G19</f>
        <v>0</v>
      </c>
      <c r="J135" s="189" t="str">
        <f>IF(I144=0,"",I135/I144*100)</f>
        <v/>
      </c>
    </row>
    <row r="136" spans="1:10" ht="36.75" customHeight="1" x14ac:dyDescent="0.25">
      <c r="A136" s="178"/>
      <c r="B136" s="183" t="s">
        <v>122</v>
      </c>
      <c r="C136" s="184" t="s">
        <v>123</v>
      </c>
      <c r="D136" s="185"/>
      <c r="E136" s="185"/>
      <c r="F136" s="192" t="s">
        <v>24</v>
      </c>
      <c r="G136" s="193"/>
      <c r="H136" s="193"/>
      <c r="I136" s="193">
        <f>'SO 01 01 Pol'!G28</f>
        <v>0</v>
      </c>
      <c r="J136" s="189" t="str">
        <f>IF(I144=0,"",I136/I144*100)</f>
        <v/>
      </c>
    </row>
    <row r="137" spans="1:10" ht="36.75" customHeight="1" x14ac:dyDescent="0.25">
      <c r="A137" s="178"/>
      <c r="B137" s="183" t="s">
        <v>124</v>
      </c>
      <c r="C137" s="184" t="s">
        <v>125</v>
      </c>
      <c r="D137" s="185"/>
      <c r="E137" s="185"/>
      <c r="F137" s="192" t="s">
        <v>24</v>
      </c>
      <c r="G137" s="193"/>
      <c r="H137" s="193"/>
      <c r="I137" s="193">
        <f>'SO 01 01 Pol'!G37</f>
        <v>0</v>
      </c>
      <c r="J137" s="189" t="str">
        <f>IF(I144=0,"",I137/I144*100)</f>
        <v/>
      </c>
    </row>
    <row r="138" spans="1:10" ht="36.75" customHeight="1" x14ac:dyDescent="0.25">
      <c r="A138" s="178"/>
      <c r="B138" s="183" t="s">
        <v>126</v>
      </c>
      <c r="C138" s="184" t="s">
        <v>127</v>
      </c>
      <c r="D138" s="185"/>
      <c r="E138" s="185"/>
      <c r="F138" s="192" t="s">
        <v>24</v>
      </c>
      <c r="G138" s="193"/>
      <c r="H138" s="193"/>
      <c r="I138" s="193">
        <f>'SO 02 01 Pol'!G8</f>
        <v>0</v>
      </c>
      <c r="J138" s="189" t="str">
        <f>IF(I144=0,"",I138/I144*100)</f>
        <v/>
      </c>
    </row>
    <row r="139" spans="1:10" ht="36.75" customHeight="1" x14ac:dyDescent="0.25">
      <c r="A139" s="178"/>
      <c r="B139" s="183" t="s">
        <v>128</v>
      </c>
      <c r="C139" s="184" t="s">
        <v>129</v>
      </c>
      <c r="D139" s="185"/>
      <c r="E139" s="185"/>
      <c r="F139" s="192" t="s">
        <v>24</v>
      </c>
      <c r="G139" s="193"/>
      <c r="H139" s="193"/>
      <c r="I139" s="193">
        <f>'SO 02 01 Pol'!G32</f>
        <v>0</v>
      </c>
      <c r="J139" s="189" t="str">
        <f>IF(I144=0,"",I139/I144*100)</f>
        <v/>
      </c>
    </row>
    <row r="140" spans="1:10" ht="36.75" customHeight="1" x14ac:dyDescent="0.25">
      <c r="A140" s="178"/>
      <c r="B140" s="183" t="s">
        <v>130</v>
      </c>
      <c r="C140" s="184" t="s">
        <v>131</v>
      </c>
      <c r="D140" s="185"/>
      <c r="E140" s="185"/>
      <c r="F140" s="192" t="s">
        <v>24</v>
      </c>
      <c r="G140" s="193"/>
      <c r="H140" s="193"/>
      <c r="I140" s="193">
        <f>'SO 02 01 Pol'!G45</f>
        <v>0</v>
      </c>
      <c r="J140" s="189" t="str">
        <f>IF(I144=0,"",I140/I144*100)</f>
        <v/>
      </c>
    </row>
    <row r="141" spans="1:10" ht="36.75" customHeight="1" x14ac:dyDescent="0.25">
      <c r="A141" s="178"/>
      <c r="B141" s="183" t="s">
        <v>132</v>
      </c>
      <c r="C141" s="184" t="s">
        <v>133</v>
      </c>
      <c r="D141" s="185"/>
      <c r="E141" s="185"/>
      <c r="F141" s="192" t="s">
        <v>24</v>
      </c>
      <c r="G141" s="193"/>
      <c r="H141" s="193"/>
      <c r="I141" s="193">
        <f>'SO 02 01 Pol'!G49</f>
        <v>0</v>
      </c>
      <c r="J141" s="189" t="str">
        <f>IF(I144=0,"",I141/I144*100)</f>
        <v/>
      </c>
    </row>
    <row r="142" spans="1:10" ht="36.75" customHeight="1" x14ac:dyDescent="0.25">
      <c r="A142" s="178"/>
      <c r="B142" s="183" t="s">
        <v>134</v>
      </c>
      <c r="C142" s="184" t="s">
        <v>27</v>
      </c>
      <c r="D142" s="185"/>
      <c r="E142" s="185"/>
      <c r="F142" s="192" t="s">
        <v>134</v>
      </c>
      <c r="G142" s="193"/>
      <c r="H142" s="193"/>
      <c r="I142" s="193">
        <f>'00 01 Naklady'!G8</f>
        <v>0</v>
      </c>
      <c r="J142" s="189" t="str">
        <f>IF(I144=0,"",I142/I144*100)</f>
        <v/>
      </c>
    </row>
    <row r="143" spans="1:10" ht="36.75" customHeight="1" x14ac:dyDescent="0.25">
      <c r="A143" s="178"/>
      <c r="B143" s="183" t="s">
        <v>135</v>
      </c>
      <c r="C143" s="184" t="s">
        <v>28</v>
      </c>
      <c r="D143" s="185"/>
      <c r="E143" s="185"/>
      <c r="F143" s="192" t="s">
        <v>135</v>
      </c>
      <c r="G143" s="193"/>
      <c r="H143" s="193"/>
      <c r="I143" s="193">
        <f>'00 01 Naklady'!G20</f>
        <v>0</v>
      </c>
      <c r="J143" s="189" t="str">
        <f>IF(I144=0,"",I143/I144*100)</f>
        <v/>
      </c>
    </row>
    <row r="144" spans="1:10" ht="25.5" customHeight="1" x14ac:dyDescent="0.25">
      <c r="A144" s="179"/>
      <c r="B144" s="186" t="s">
        <v>1</v>
      </c>
      <c r="C144" s="187"/>
      <c r="D144" s="188"/>
      <c r="E144" s="188"/>
      <c r="F144" s="194"/>
      <c r="G144" s="195"/>
      <c r="H144" s="195"/>
      <c r="I144" s="195">
        <f>SUM(I132:I143)</f>
        <v>0</v>
      </c>
      <c r="J144" s="190">
        <f>SUM(J132:J143)</f>
        <v>0</v>
      </c>
    </row>
    <row r="145" spans="6:10" x14ac:dyDescent="0.25">
      <c r="F145" s="133"/>
      <c r="G145" s="133"/>
      <c r="H145" s="133"/>
      <c r="I145" s="133"/>
      <c r="J145" s="191"/>
    </row>
    <row r="146" spans="6:10" x14ac:dyDescent="0.25">
      <c r="F146" s="133"/>
      <c r="G146" s="133"/>
      <c r="H146" s="133"/>
      <c r="I146" s="133"/>
      <c r="J146" s="191"/>
    </row>
    <row r="147" spans="6:10" x14ac:dyDescent="0.25">
      <c r="F147" s="133"/>
      <c r="G147" s="133"/>
      <c r="H147" s="133"/>
      <c r="I147" s="133"/>
      <c r="J147" s="191"/>
    </row>
  </sheetData>
  <sheetProtection algorithmName="SHA-512" hashValue="qNUZ8+5yV6sA3unAWZVDY25uFc9poB/YyoLmwvAnM2kTKo82D0coYAROikrX3F8SGYwbNUqYUDoHKw9IudAzwA==" saltValue="lMCyG8AlNCUkSzZ9nZ3/L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6">
    <mergeCell ref="C139:E139"/>
    <mergeCell ref="C140:E140"/>
    <mergeCell ref="C141:E141"/>
    <mergeCell ref="C142:E142"/>
    <mergeCell ref="C143:E143"/>
    <mergeCell ref="C134:E134"/>
    <mergeCell ref="C135:E135"/>
    <mergeCell ref="C136:E136"/>
    <mergeCell ref="C137:E137"/>
    <mergeCell ref="C138:E138"/>
    <mergeCell ref="B117:J117"/>
    <mergeCell ref="B119:J119"/>
    <mergeCell ref="B120:J120"/>
    <mergeCell ref="C132:E132"/>
    <mergeCell ref="C133:E133"/>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7" t="s">
        <v>6</v>
      </c>
      <c r="B1" s="107"/>
      <c r="C1" s="108"/>
      <c r="D1" s="107"/>
      <c r="E1" s="107"/>
      <c r="F1" s="107"/>
      <c r="G1" s="107"/>
    </row>
    <row r="2" spans="1:7" ht="24.9" customHeight="1" x14ac:dyDescent="0.25">
      <c r="A2" s="50" t="s">
        <v>7</v>
      </c>
      <c r="B2" s="49"/>
      <c r="C2" s="109"/>
      <c r="D2" s="109"/>
      <c r="E2" s="109"/>
      <c r="F2" s="109"/>
      <c r="G2" s="110"/>
    </row>
    <row r="3" spans="1:7" ht="24.9" customHeight="1" x14ac:dyDescent="0.25">
      <c r="A3" s="50" t="s">
        <v>8</v>
      </c>
      <c r="B3" s="49"/>
      <c r="C3" s="109"/>
      <c r="D3" s="109"/>
      <c r="E3" s="109"/>
      <c r="F3" s="109"/>
      <c r="G3" s="110"/>
    </row>
    <row r="4" spans="1:7" ht="24.9" customHeight="1" x14ac:dyDescent="0.25">
      <c r="A4" s="50" t="s">
        <v>9</v>
      </c>
      <c r="B4" s="49"/>
      <c r="C4" s="109"/>
      <c r="D4" s="109"/>
      <c r="E4" s="109"/>
      <c r="F4" s="109"/>
      <c r="G4" s="110"/>
    </row>
    <row r="5" spans="1:7" x14ac:dyDescent="0.25">
      <c r="B5" s="4"/>
      <c r="C5" s="5"/>
      <c r="D5" s="6"/>
    </row>
  </sheetData>
  <sheetProtection algorithmName="SHA-512" hashValue="YnZqJ0RB8PinYvoXL6MzbmTp7hylChaJb3Mhxp8HrnL064UQKixhYIFtDSDLgEu0Js7oMn2CsOOLE64x0nVN0A==" saltValue="cEKesxqG5tf29gwIM1+iv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B6C34-49C0-4B02-8A24-66ADE9BF664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136</v>
      </c>
      <c r="B1" s="197"/>
      <c r="C1" s="197"/>
      <c r="D1" s="197"/>
      <c r="E1" s="197"/>
      <c r="F1" s="197"/>
      <c r="G1" s="197"/>
      <c r="AG1" t="s">
        <v>137</v>
      </c>
    </row>
    <row r="2" spans="1:60" ht="25.05" customHeight="1" x14ac:dyDescent="0.25">
      <c r="A2" s="198" t="s">
        <v>7</v>
      </c>
      <c r="B2" s="49" t="s">
        <v>43</v>
      </c>
      <c r="C2" s="201" t="s">
        <v>44</v>
      </c>
      <c r="D2" s="199"/>
      <c r="E2" s="199"/>
      <c r="F2" s="199"/>
      <c r="G2" s="200"/>
      <c r="AG2" t="s">
        <v>138</v>
      </c>
    </row>
    <row r="3" spans="1:60" ht="25.05" customHeight="1" x14ac:dyDescent="0.25">
      <c r="A3" s="198" t="s">
        <v>8</v>
      </c>
      <c r="B3" s="49" t="s">
        <v>139</v>
      </c>
      <c r="C3" s="201" t="s">
        <v>140</v>
      </c>
      <c r="D3" s="199"/>
      <c r="E3" s="199"/>
      <c r="F3" s="199"/>
      <c r="G3" s="200"/>
      <c r="AC3" s="176" t="s">
        <v>141</v>
      </c>
      <c r="AG3" t="s">
        <v>142</v>
      </c>
    </row>
    <row r="4" spans="1:60" ht="25.05" customHeight="1" x14ac:dyDescent="0.25">
      <c r="A4" s="202" t="s">
        <v>9</v>
      </c>
      <c r="B4" s="203" t="s">
        <v>47</v>
      </c>
      <c r="C4" s="204" t="s">
        <v>48</v>
      </c>
      <c r="D4" s="205"/>
      <c r="E4" s="205"/>
      <c r="F4" s="205"/>
      <c r="G4" s="206"/>
      <c r="AG4" t="s">
        <v>143</v>
      </c>
    </row>
    <row r="5" spans="1:60" x14ac:dyDescent="0.25">
      <c r="D5" s="10"/>
    </row>
    <row r="6" spans="1:60" ht="39.6" x14ac:dyDescent="0.25">
      <c r="A6" s="208" t="s">
        <v>144</v>
      </c>
      <c r="B6" s="210" t="s">
        <v>145</v>
      </c>
      <c r="C6" s="210" t="s">
        <v>146</v>
      </c>
      <c r="D6" s="209" t="s">
        <v>147</v>
      </c>
      <c r="E6" s="208" t="s">
        <v>148</v>
      </c>
      <c r="F6" s="207" t="s">
        <v>149</v>
      </c>
      <c r="G6" s="208" t="s">
        <v>29</v>
      </c>
      <c r="H6" s="211" t="s">
        <v>30</v>
      </c>
      <c r="I6" s="211" t="s">
        <v>150</v>
      </c>
      <c r="J6" s="211" t="s">
        <v>31</v>
      </c>
      <c r="K6" s="211" t="s">
        <v>151</v>
      </c>
      <c r="L6" s="211" t="s">
        <v>152</v>
      </c>
      <c r="M6" s="211" t="s">
        <v>153</v>
      </c>
      <c r="N6" s="211" t="s">
        <v>154</v>
      </c>
      <c r="O6" s="211" t="s">
        <v>155</v>
      </c>
      <c r="P6" s="211" t="s">
        <v>156</v>
      </c>
      <c r="Q6" s="211" t="s">
        <v>157</v>
      </c>
      <c r="R6" s="211" t="s">
        <v>158</v>
      </c>
      <c r="S6" s="211" t="s">
        <v>159</v>
      </c>
      <c r="T6" s="211" t="s">
        <v>160</v>
      </c>
      <c r="U6" s="211" t="s">
        <v>161</v>
      </c>
      <c r="V6" s="211" t="s">
        <v>162</v>
      </c>
      <c r="W6" s="211" t="s">
        <v>163</v>
      </c>
      <c r="X6" s="211" t="s">
        <v>164</v>
      </c>
      <c r="Y6" s="211" t="s">
        <v>165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4" t="s">
        <v>166</v>
      </c>
      <c r="B8" s="225" t="s">
        <v>134</v>
      </c>
      <c r="C8" s="251" t="s">
        <v>27</v>
      </c>
      <c r="D8" s="226"/>
      <c r="E8" s="227"/>
      <c r="F8" s="228"/>
      <c r="G8" s="228">
        <f>SUMIF(AG9:AG19,"&lt;&gt;NOR",G9:G19)</f>
        <v>0</v>
      </c>
      <c r="H8" s="228"/>
      <c r="I8" s="228">
        <f>SUM(I9:I19)</f>
        <v>0</v>
      </c>
      <c r="J8" s="228"/>
      <c r="K8" s="228">
        <f>SUM(K9:K19)</f>
        <v>0</v>
      </c>
      <c r="L8" s="228"/>
      <c r="M8" s="228">
        <f>SUM(M9:M19)</f>
        <v>0</v>
      </c>
      <c r="N8" s="227"/>
      <c r="O8" s="227">
        <f>SUM(O9:O19)</f>
        <v>0</v>
      </c>
      <c r="P8" s="227"/>
      <c r="Q8" s="227">
        <f>SUM(Q9:Q19)</f>
        <v>0</v>
      </c>
      <c r="R8" s="228"/>
      <c r="S8" s="228"/>
      <c r="T8" s="229"/>
      <c r="U8" s="223"/>
      <c r="V8" s="223">
        <f>SUM(V9:V19)</f>
        <v>0</v>
      </c>
      <c r="W8" s="223"/>
      <c r="X8" s="223"/>
      <c r="Y8" s="223"/>
      <c r="AG8" t="s">
        <v>167</v>
      </c>
    </row>
    <row r="9" spans="1:60" outlineLevel="1" x14ac:dyDescent="0.25">
      <c r="A9" s="234">
        <v>1</v>
      </c>
      <c r="B9" s="235" t="s">
        <v>168</v>
      </c>
      <c r="C9" s="252" t="s">
        <v>169</v>
      </c>
      <c r="D9" s="236" t="s">
        <v>170</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171</v>
      </c>
      <c r="T9" s="240" t="s">
        <v>172</v>
      </c>
      <c r="U9" s="222">
        <v>0</v>
      </c>
      <c r="V9" s="222">
        <f>ROUND(E9*U9,2)</f>
        <v>0</v>
      </c>
      <c r="W9" s="222"/>
      <c r="X9" s="222" t="s">
        <v>48</v>
      </c>
      <c r="Y9" s="222" t="s">
        <v>173</v>
      </c>
      <c r="Z9" s="212"/>
      <c r="AA9" s="212"/>
      <c r="AB9" s="212"/>
      <c r="AC9" s="212"/>
      <c r="AD9" s="212"/>
      <c r="AE9" s="212"/>
      <c r="AF9" s="212"/>
      <c r="AG9" s="212" t="s">
        <v>174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53" t="s">
        <v>214</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175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5">
      <c r="A11" s="219"/>
      <c r="B11" s="220"/>
      <c r="C11" s="254" t="s">
        <v>176</v>
      </c>
      <c r="D11" s="243"/>
      <c r="E11" s="243"/>
      <c r="F11" s="243"/>
      <c r="G11" s="243"/>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175</v>
      </c>
      <c r="AH11" s="212"/>
      <c r="AI11" s="212"/>
      <c r="AJ11" s="212"/>
      <c r="AK11" s="212"/>
      <c r="AL11" s="212"/>
      <c r="AM11" s="212"/>
      <c r="AN11" s="212"/>
      <c r="AO11" s="212"/>
      <c r="AP11" s="212"/>
      <c r="AQ11" s="212"/>
      <c r="AR11" s="212"/>
      <c r="AS11" s="212"/>
      <c r="AT11" s="212"/>
      <c r="AU11" s="212"/>
      <c r="AV11" s="212"/>
      <c r="AW11" s="212"/>
      <c r="AX11" s="212"/>
      <c r="AY11" s="212"/>
      <c r="AZ11" s="212"/>
      <c r="BA11" s="242" t="str">
        <f>C11</f>
        <v>Vyhotovení protokolu o vytyčení stavby se seznamem souřadnic vytyčených bodů a jejich polohopisnými (S-JTSK) a výškopisnými (Bpv) hodnotami.</v>
      </c>
      <c r="BB11" s="212"/>
      <c r="BC11" s="212"/>
      <c r="BD11" s="212"/>
      <c r="BE11" s="212"/>
      <c r="BF11" s="212"/>
      <c r="BG11" s="212"/>
      <c r="BH11" s="212"/>
    </row>
    <row r="12" spans="1:60" outlineLevel="1" x14ac:dyDescent="0.25">
      <c r="A12" s="234">
        <v>2</v>
      </c>
      <c r="B12" s="235" t="s">
        <v>177</v>
      </c>
      <c r="C12" s="252" t="s">
        <v>178</v>
      </c>
      <c r="D12" s="236" t="s">
        <v>170</v>
      </c>
      <c r="E12" s="237">
        <v>1</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c r="S12" s="239" t="s">
        <v>171</v>
      </c>
      <c r="T12" s="240" t="s">
        <v>172</v>
      </c>
      <c r="U12" s="222">
        <v>0</v>
      </c>
      <c r="V12" s="222">
        <f>ROUND(E12*U12,2)</f>
        <v>0</v>
      </c>
      <c r="W12" s="222"/>
      <c r="X12" s="222" t="s">
        <v>48</v>
      </c>
      <c r="Y12" s="222" t="s">
        <v>173</v>
      </c>
      <c r="Z12" s="212"/>
      <c r="AA12" s="212"/>
      <c r="AB12" s="212"/>
      <c r="AC12" s="212"/>
      <c r="AD12" s="212"/>
      <c r="AE12" s="212"/>
      <c r="AF12" s="212"/>
      <c r="AG12" s="212" t="s">
        <v>174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1" outlineLevel="2" x14ac:dyDescent="0.25">
      <c r="A13" s="219"/>
      <c r="B13" s="220"/>
      <c r="C13" s="253" t="s">
        <v>179</v>
      </c>
      <c r="D13" s="241"/>
      <c r="E13" s="241"/>
      <c r="F13" s="241"/>
      <c r="G13" s="241"/>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175</v>
      </c>
      <c r="AH13" s="212"/>
      <c r="AI13" s="212"/>
      <c r="AJ13" s="212"/>
      <c r="AK13" s="212"/>
      <c r="AL13" s="212"/>
      <c r="AM13" s="212"/>
      <c r="AN13" s="212"/>
      <c r="AO13" s="212"/>
      <c r="AP13" s="212"/>
      <c r="AQ13" s="212"/>
      <c r="AR13" s="212"/>
      <c r="AS13" s="212"/>
      <c r="AT13" s="212"/>
      <c r="AU13" s="212"/>
      <c r="AV13" s="212"/>
      <c r="AW13" s="212"/>
      <c r="AX13" s="212"/>
      <c r="AY13" s="212"/>
      <c r="AZ13" s="212"/>
      <c r="BA13" s="242"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212"/>
      <c r="BC13" s="212"/>
      <c r="BD13" s="212"/>
      <c r="BE13" s="212"/>
      <c r="BF13" s="212"/>
      <c r="BG13" s="212"/>
      <c r="BH13" s="212"/>
    </row>
    <row r="14" spans="1:60" outlineLevel="1" x14ac:dyDescent="0.25">
      <c r="A14" s="234">
        <v>3</v>
      </c>
      <c r="B14" s="235" t="s">
        <v>180</v>
      </c>
      <c r="C14" s="252" t="s">
        <v>181</v>
      </c>
      <c r="D14" s="236" t="s">
        <v>170</v>
      </c>
      <c r="E14" s="237">
        <v>1</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171</v>
      </c>
      <c r="T14" s="240" t="s">
        <v>172</v>
      </c>
      <c r="U14" s="222">
        <v>0</v>
      </c>
      <c r="V14" s="222">
        <f>ROUND(E14*U14,2)</f>
        <v>0</v>
      </c>
      <c r="W14" s="222"/>
      <c r="X14" s="222" t="s">
        <v>48</v>
      </c>
      <c r="Y14" s="222" t="s">
        <v>173</v>
      </c>
      <c r="Z14" s="212"/>
      <c r="AA14" s="212"/>
      <c r="AB14" s="212"/>
      <c r="AC14" s="212"/>
      <c r="AD14" s="212"/>
      <c r="AE14" s="212"/>
      <c r="AF14" s="212"/>
      <c r="AG14" s="212" t="s">
        <v>174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1.2" outlineLevel="2" x14ac:dyDescent="0.25">
      <c r="A15" s="219"/>
      <c r="B15" s="220"/>
      <c r="C15" s="253" t="s">
        <v>182</v>
      </c>
      <c r="D15" s="241"/>
      <c r="E15" s="241"/>
      <c r="F15" s="241"/>
      <c r="G15" s="24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175</v>
      </c>
      <c r="AH15" s="212"/>
      <c r="AI15" s="212"/>
      <c r="AJ15" s="212"/>
      <c r="AK15" s="212"/>
      <c r="AL15" s="212"/>
      <c r="AM15" s="212"/>
      <c r="AN15" s="212"/>
      <c r="AO15" s="212"/>
      <c r="AP15" s="212"/>
      <c r="AQ15" s="212"/>
      <c r="AR15" s="212"/>
      <c r="AS15" s="212"/>
      <c r="AT15" s="212"/>
      <c r="AU15" s="212"/>
      <c r="AV15" s="212"/>
      <c r="AW15" s="212"/>
      <c r="AX15" s="212"/>
      <c r="AY15" s="212"/>
      <c r="AZ15" s="212"/>
      <c r="BA15" s="242"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212"/>
      <c r="BC15" s="212"/>
      <c r="BD15" s="212"/>
      <c r="BE15" s="212"/>
      <c r="BF15" s="212"/>
      <c r="BG15" s="212"/>
      <c r="BH15" s="212"/>
    </row>
    <row r="16" spans="1:60" outlineLevel="1" x14ac:dyDescent="0.25">
      <c r="A16" s="234">
        <v>4</v>
      </c>
      <c r="B16" s="235" t="s">
        <v>183</v>
      </c>
      <c r="C16" s="252" t="s">
        <v>184</v>
      </c>
      <c r="D16" s="236" t="s">
        <v>170</v>
      </c>
      <c r="E16" s="237">
        <v>1</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171</v>
      </c>
      <c r="T16" s="240" t="s">
        <v>172</v>
      </c>
      <c r="U16" s="222">
        <v>0</v>
      </c>
      <c r="V16" s="222">
        <f>ROUND(E16*U16,2)</f>
        <v>0</v>
      </c>
      <c r="W16" s="222"/>
      <c r="X16" s="222" t="s">
        <v>48</v>
      </c>
      <c r="Y16" s="222" t="s">
        <v>173</v>
      </c>
      <c r="Z16" s="212"/>
      <c r="AA16" s="212"/>
      <c r="AB16" s="212"/>
      <c r="AC16" s="212"/>
      <c r="AD16" s="212"/>
      <c r="AE16" s="212"/>
      <c r="AF16" s="212"/>
      <c r="AG16" s="212" t="s">
        <v>174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1" outlineLevel="2" x14ac:dyDescent="0.25">
      <c r="A17" s="219"/>
      <c r="B17" s="220"/>
      <c r="C17" s="253" t="s">
        <v>185</v>
      </c>
      <c r="D17" s="241"/>
      <c r="E17" s="241"/>
      <c r="F17" s="241"/>
      <c r="G17" s="241"/>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175</v>
      </c>
      <c r="AH17" s="212"/>
      <c r="AI17" s="212"/>
      <c r="AJ17" s="212"/>
      <c r="AK17" s="212"/>
      <c r="AL17" s="212"/>
      <c r="AM17" s="212"/>
      <c r="AN17" s="212"/>
      <c r="AO17" s="212"/>
      <c r="AP17" s="212"/>
      <c r="AQ17" s="212"/>
      <c r="AR17" s="212"/>
      <c r="AS17" s="212"/>
      <c r="AT17" s="212"/>
      <c r="AU17" s="212"/>
      <c r="AV17" s="212"/>
      <c r="AW17" s="212"/>
      <c r="AX17" s="212"/>
      <c r="AY17" s="212"/>
      <c r="AZ17" s="212"/>
      <c r="BA17" s="242" t="str">
        <f>C17</f>
        <v>Odstranění objektů zařízení staveniště včetně přípojek energií a jejich odvoz. Položka zahrnuje i náklady na úpravu povrchů po odstranění zařízení staveniště a úklid ploch, na kterých bylo zařízení staveniště provozováno.</v>
      </c>
      <c r="BB17" s="212"/>
      <c r="BC17" s="212"/>
      <c r="BD17" s="212"/>
      <c r="BE17" s="212"/>
      <c r="BF17" s="212"/>
      <c r="BG17" s="212"/>
      <c r="BH17" s="212"/>
    </row>
    <row r="18" spans="1:60" outlineLevel="1" x14ac:dyDescent="0.25">
      <c r="A18" s="234">
        <v>5</v>
      </c>
      <c r="B18" s="235" t="s">
        <v>186</v>
      </c>
      <c r="C18" s="252" t="s">
        <v>187</v>
      </c>
      <c r="D18" s="236" t="s">
        <v>170</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171</v>
      </c>
      <c r="T18" s="240" t="s">
        <v>172</v>
      </c>
      <c r="U18" s="222">
        <v>0</v>
      </c>
      <c r="V18" s="222">
        <f>ROUND(E18*U18,2)</f>
        <v>0</v>
      </c>
      <c r="W18" s="222"/>
      <c r="X18" s="222" t="s">
        <v>48</v>
      </c>
      <c r="Y18" s="222" t="s">
        <v>173</v>
      </c>
      <c r="Z18" s="212"/>
      <c r="AA18" s="212"/>
      <c r="AB18" s="212"/>
      <c r="AC18" s="212"/>
      <c r="AD18" s="212"/>
      <c r="AE18" s="212"/>
      <c r="AF18" s="212"/>
      <c r="AG18" s="212" t="s">
        <v>174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5">
      <c r="A19" s="219"/>
      <c r="B19" s="220"/>
      <c r="C19" s="253" t="s">
        <v>188</v>
      </c>
      <c r="D19" s="241"/>
      <c r="E19" s="241"/>
      <c r="F19" s="241"/>
      <c r="G19" s="241"/>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175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5">
      <c r="A20" s="224" t="s">
        <v>166</v>
      </c>
      <c r="B20" s="225" t="s">
        <v>135</v>
      </c>
      <c r="C20" s="251" t="s">
        <v>28</v>
      </c>
      <c r="D20" s="226"/>
      <c r="E20" s="227"/>
      <c r="F20" s="228"/>
      <c r="G20" s="228">
        <f>SUMIF(AG21:AG34,"&lt;&gt;NOR",G21:G34)</f>
        <v>0</v>
      </c>
      <c r="H20" s="228"/>
      <c r="I20" s="228">
        <f>SUM(I21:I34)</f>
        <v>0</v>
      </c>
      <c r="J20" s="228"/>
      <c r="K20" s="228">
        <f>SUM(K21:K34)</f>
        <v>0</v>
      </c>
      <c r="L20" s="228"/>
      <c r="M20" s="228">
        <f>SUM(M21:M34)</f>
        <v>0</v>
      </c>
      <c r="N20" s="227"/>
      <c r="O20" s="227">
        <f>SUM(O21:O34)</f>
        <v>0</v>
      </c>
      <c r="P20" s="227"/>
      <c r="Q20" s="227">
        <f>SUM(Q21:Q34)</f>
        <v>0</v>
      </c>
      <c r="R20" s="228"/>
      <c r="S20" s="228"/>
      <c r="T20" s="229"/>
      <c r="U20" s="223"/>
      <c r="V20" s="223">
        <f>SUM(V21:V34)</f>
        <v>0</v>
      </c>
      <c r="W20" s="223"/>
      <c r="X20" s="223"/>
      <c r="Y20" s="223"/>
      <c r="AG20" t="s">
        <v>167</v>
      </c>
    </row>
    <row r="21" spans="1:60" outlineLevel="1" x14ac:dyDescent="0.25">
      <c r="A21" s="234">
        <v>6</v>
      </c>
      <c r="B21" s="235" t="s">
        <v>189</v>
      </c>
      <c r="C21" s="252" t="s">
        <v>190</v>
      </c>
      <c r="D21" s="236" t="s">
        <v>170</v>
      </c>
      <c r="E21" s="237">
        <v>1</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171</v>
      </c>
      <c r="T21" s="240" t="s">
        <v>172</v>
      </c>
      <c r="U21" s="222">
        <v>0</v>
      </c>
      <c r="V21" s="222">
        <f>ROUND(E21*U21,2)</f>
        <v>0</v>
      </c>
      <c r="W21" s="222"/>
      <c r="X21" s="222" t="s">
        <v>48</v>
      </c>
      <c r="Y21" s="222" t="s">
        <v>173</v>
      </c>
      <c r="Z21" s="212"/>
      <c r="AA21" s="212"/>
      <c r="AB21" s="212"/>
      <c r="AC21" s="212"/>
      <c r="AD21" s="212"/>
      <c r="AE21" s="212"/>
      <c r="AF21" s="212"/>
      <c r="AG21" s="212" t="s">
        <v>174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5">
      <c r="A22" s="219"/>
      <c r="B22" s="220"/>
      <c r="C22" s="253" t="s">
        <v>191</v>
      </c>
      <c r="D22" s="241"/>
      <c r="E22" s="241"/>
      <c r="F22" s="241"/>
      <c r="G22" s="241"/>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175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4">
        <v>7</v>
      </c>
      <c r="B23" s="235" t="s">
        <v>192</v>
      </c>
      <c r="C23" s="252" t="s">
        <v>193</v>
      </c>
      <c r="D23" s="236" t="s">
        <v>170</v>
      </c>
      <c r="E23" s="237">
        <v>1</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171</v>
      </c>
      <c r="T23" s="240" t="s">
        <v>172</v>
      </c>
      <c r="U23" s="222">
        <v>0</v>
      </c>
      <c r="V23" s="222">
        <f>ROUND(E23*U23,2)</f>
        <v>0</v>
      </c>
      <c r="W23" s="222"/>
      <c r="X23" s="222" t="s">
        <v>48</v>
      </c>
      <c r="Y23" s="222" t="s">
        <v>173</v>
      </c>
      <c r="Z23" s="212"/>
      <c r="AA23" s="212"/>
      <c r="AB23" s="212"/>
      <c r="AC23" s="212"/>
      <c r="AD23" s="212"/>
      <c r="AE23" s="212"/>
      <c r="AF23" s="212"/>
      <c r="AG23" s="212" t="s">
        <v>174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1" outlineLevel="2" x14ac:dyDescent="0.25">
      <c r="A24" s="219"/>
      <c r="B24" s="220"/>
      <c r="C24" s="253" t="s">
        <v>194</v>
      </c>
      <c r="D24" s="241"/>
      <c r="E24" s="241"/>
      <c r="F24" s="241"/>
      <c r="G24" s="24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175</v>
      </c>
      <c r="AH24" s="212"/>
      <c r="AI24" s="212"/>
      <c r="AJ24" s="212"/>
      <c r="AK24" s="212"/>
      <c r="AL24" s="212"/>
      <c r="AM24" s="212"/>
      <c r="AN24" s="212"/>
      <c r="AO24" s="212"/>
      <c r="AP24" s="212"/>
      <c r="AQ24" s="212"/>
      <c r="AR24" s="212"/>
      <c r="AS24" s="212"/>
      <c r="AT24" s="212"/>
      <c r="AU24" s="212"/>
      <c r="AV24" s="212"/>
      <c r="AW24" s="212"/>
      <c r="AX24" s="212"/>
      <c r="AY24" s="212"/>
      <c r="AZ24" s="212"/>
      <c r="BA24" s="242"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 s="212"/>
      <c r="BC24" s="212"/>
      <c r="BD24" s="212"/>
      <c r="BE24" s="212"/>
      <c r="BF24" s="212"/>
      <c r="BG24" s="212"/>
      <c r="BH24" s="212"/>
    </row>
    <row r="25" spans="1:60" outlineLevel="1" x14ac:dyDescent="0.25">
      <c r="A25" s="234">
        <v>8</v>
      </c>
      <c r="B25" s="235" t="s">
        <v>195</v>
      </c>
      <c r="C25" s="252" t="s">
        <v>196</v>
      </c>
      <c r="D25" s="236" t="s">
        <v>170</v>
      </c>
      <c r="E25" s="237">
        <v>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171</v>
      </c>
      <c r="T25" s="240" t="s">
        <v>172</v>
      </c>
      <c r="U25" s="222">
        <v>0</v>
      </c>
      <c r="V25" s="222">
        <f>ROUND(E25*U25,2)</f>
        <v>0</v>
      </c>
      <c r="W25" s="222"/>
      <c r="X25" s="222" t="s">
        <v>48</v>
      </c>
      <c r="Y25" s="222" t="s">
        <v>173</v>
      </c>
      <c r="Z25" s="212"/>
      <c r="AA25" s="212"/>
      <c r="AB25" s="212"/>
      <c r="AC25" s="212"/>
      <c r="AD25" s="212"/>
      <c r="AE25" s="212"/>
      <c r="AF25" s="212"/>
      <c r="AG25" s="212" t="s">
        <v>174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1.2" outlineLevel="2" x14ac:dyDescent="0.25">
      <c r="A26" s="219"/>
      <c r="B26" s="220"/>
      <c r="C26" s="253" t="s">
        <v>197</v>
      </c>
      <c r="D26" s="241"/>
      <c r="E26" s="241"/>
      <c r="F26" s="241"/>
      <c r="G26" s="241"/>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175</v>
      </c>
      <c r="AH26" s="212"/>
      <c r="AI26" s="212"/>
      <c r="AJ26" s="212"/>
      <c r="AK26" s="212"/>
      <c r="AL26" s="212"/>
      <c r="AM26" s="212"/>
      <c r="AN26" s="212"/>
      <c r="AO26" s="212"/>
      <c r="AP26" s="212"/>
      <c r="AQ26" s="212"/>
      <c r="AR26" s="212"/>
      <c r="AS26" s="212"/>
      <c r="AT26" s="212"/>
      <c r="AU26" s="212"/>
      <c r="AV26" s="212"/>
      <c r="AW26" s="212"/>
      <c r="AX26" s="212"/>
      <c r="AY26" s="212"/>
      <c r="AZ26" s="212"/>
      <c r="BA26" s="242"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212"/>
      <c r="BC26" s="212"/>
      <c r="BD26" s="212"/>
      <c r="BE26" s="212"/>
      <c r="BF26" s="212"/>
      <c r="BG26" s="212"/>
      <c r="BH26" s="212"/>
    </row>
    <row r="27" spans="1:60" outlineLevel="1" x14ac:dyDescent="0.25">
      <c r="A27" s="234">
        <v>9</v>
      </c>
      <c r="B27" s="235" t="s">
        <v>198</v>
      </c>
      <c r="C27" s="252" t="s">
        <v>199</v>
      </c>
      <c r="D27" s="236" t="s">
        <v>170</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171</v>
      </c>
      <c r="T27" s="240" t="s">
        <v>172</v>
      </c>
      <c r="U27" s="222">
        <v>0</v>
      </c>
      <c r="V27" s="222">
        <f>ROUND(E27*U27,2)</f>
        <v>0</v>
      </c>
      <c r="W27" s="222"/>
      <c r="X27" s="222" t="s">
        <v>48</v>
      </c>
      <c r="Y27" s="222" t="s">
        <v>173</v>
      </c>
      <c r="Z27" s="212"/>
      <c r="AA27" s="212"/>
      <c r="AB27" s="212"/>
      <c r="AC27" s="212"/>
      <c r="AD27" s="212"/>
      <c r="AE27" s="212"/>
      <c r="AF27" s="212"/>
      <c r="AG27" s="212" t="s">
        <v>174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5">
      <c r="A28" s="219"/>
      <c r="B28" s="220"/>
      <c r="C28" s="253" t="s">
        <v>200</v>
      </c>
      <c r="D28" s="241"/>
      <c r="E28" s="241"/>
      <c r="F28" s="241"/>
      <c r="G28" s="241"/>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175</v>
      </c>
      <c r="AH28" s="212"/>
      <c r="AI28" s="212"/>
      <c r="AJ28" s="212"/>
      <c r="AK28" s="212"/>
      <c r="AL28" s="212"/>
      <c r="AM28" s="212"/>
      <c r="AN28" s="212"/>
      <c r="AO28" s="212"/>
      <c r="AP28" s="212"/>
      <c r="AQ28" s="212"/>
      <c r="AR28" s="212"/>
      <c r="AS28" s="212"/>
      <c r="AT28" s="212"/>
      <c r="AU28" s="212"/>
      <c r="AV28" s="212"/>
      <c r="AW28" s="212"/>
      <c r="AX28" s="212"/>
      <c r="AY28" s="212"/>
      <c r="AZ28" s="212"/>
      <c r="BA28" s="242" t="str">
        <f>C28</f>
        <v>náklady spojené s provedením všech technickými normami předepsaných zkoušek a revizí stavebních konstrukcí nebo stavebních prací.</v>
      </c>
      <c r="BB28" s="212"/>
      <c r="BC28" s="212"/>
      <c r="BD28" s="212"/>
      <c r="BE28" s="212"/>
      <c r="BF28" s="212"/>
      <c r="BG28" s="212"/>
      <c r="BH28" s="212"/>
    </row>
    <row r="29" spans="1:60" outlineLevel="1" x14ac:dyDescent="0.25">
      <c r="A29" s="234">
        <v>10</v>
      </c>
      <c r="B29" s="235" t="s">
        <v>201</v>
      </c>
      <c r="C29" s="252" t="s">
        <v>202</v>
      </c>
      <c r="D29" s="236" t="s">
        <v>170</v>
      </c>
      <c r="E29" s="237">
        <v>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171</v>
      </c>
      <c r="T29" s="240" t="s">
        <v>172</v>
      </c>
      <c r="U29" s="222">
        <v>0</v>
      </c>
      <c r="V29" s="222">
        <f>ROUND(E29*U29,2)</f>
        <v>0</v>
      </c>
      <c r="W29" s="222"/>
      <c r="X29" s="222" t="s">
        <v>48</v>
      </c>
      <c r="Y29" s="222" t="s">
        <v>173</v>
      </c>
      <c r="Z29" s="212"/>
      <c r="AA29" s="212"/>
      <c r="AB29" s="212"/>
      <c r="AC29" s="212"/>
      <c r="AD29" s="212"/>
      <c r="AE29" s="212"/>
      <c r="AF29" s="212"/>
      <c r="AG29" s="212" t="s">
        <v>174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5">
      <c r="A30" s="219"/>
      <c r="B30" s="220"/>
      <c r="C30" s="253" t="s">
        <v>203</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175</v>
      </c>
      <c r="AH30" s="212"/>
      <c r="AI30" s="212"/>
      <c r="AJ30" s="212"/>
      <c r="AK30" s="212"/>
      <c r="AL30" s="212"/>
      <c r="AM30" s="212"/>
      <c r="AN30" s="212"/>
      <c r="AO30" s="212"/>
      <c r="AP30" s="212"/>
      <c r="AQ30" s="212"/>
      <c r="AR30" s="212"/>
      <c r="AS30" s="212"/>
      <c r="AT30" s="212"/>
      <c r="AU30" s="212"/>
      <c r="AV30" s="212"/>
      <c r="AW30" s="212"/>
      <c r="AX30" s="212"/>
      <c r="AY30" s="212"/>
      <c r="AZ30" s="212"/>
      <c r="BA30" s="242" t="str">
        <f>C30</f>
        <v>Náklady na vyhotovení dokumentace skutečného provedení stavby a její předání objednateli v požadované formě a požadovaném počtu.</v>
      </c>
      <c r="BB30" s="212"/>
      <c r="BC30" s="212"/>
      <c r="BD30" s="212"/>
      <c r="BE30" s="212"/>
      <c r="BF30" s="212"/>
      <c r="BG30" s="212"/>
      <c r="BH30" s="212"/>
    </row>
    <row r="31" spans="1:60" outlineLevel="1" x14ac:dyDescent="0.25">
      <c r="A31" s="234">
        <v>11</v>
      </c>
      <c r="B31" s="235" t="s">
        <v>204</v>
      </c>
      <c r="C31" s="252" t="s">
        <v>205</v>
      </c>
      <c r="D31" s="236" t="s">
        <v>170</v>
      </c>
      <c r="E31" s="237">
        <v>1</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171</v>
      </c>
      <c r="T31" s="240" t="s">
        <v>172</v>
      </c>
      <c r="U31" s="222">
        <v>0</v>
      </c>
      <c r="V31" s="222">
        <f>ROUND(E31*U31,2)</f>
        <v>0</v>
      </c>
      <c r="W31" s="222"/>
      <c r="X31" s="222" t="s">
        <v>48</v>
      </c>
      <c r="Y31" s="222" t="s">
        <v>173</v>
      </c>
      <c r="Z31" s="212"/>
      <c r="AA31" s="212"/>
      <c r="AB31" s="212"/>
      <c r="AC31" s="212"/>
      <c r="AD31" s="212"/>
      <c r="AE31" s="212"/>
      <c r="AF31" s="212"/>
      <c r="AG31" s="212" t="s">
        <v>174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5">
      <c r="A32" s="219"/>
      <c r="B32" s="220"/>
      <c r="C32" s="253" t="s">
        <v>206</v>
      </c>
      <c r="D32" s="241"/>
      <c r="E32" s="241"/>
      <c r="F32" s="241"/>
      <c r="G32" s="24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175</v>
      </c>
      <c r="AH32" s="212"/>
      <c r="AI32" s="212"/>
      <c r="AJ32" s="212"/>
      <c r="AK32" s="212"/>
      <c r="AL32" s="212"/>
      <c r="AM32" s="212"/>
      <c r="AN32" s="212"/>
      <c r="AO32" s="212"/>
      <c r="AP32" s="212"/>
      <c r="AQ32" s="212"/>
      <c r="AR32" s="212"/>
      <c r="AS32" s="212"/>
      <c r="AT32" s="212"/>
      <c r="AU32" s="212"/>
      <c r="AV32" s="212"/>
      <c r="AW32" s="212"/>
      <c r="AX32" s="212"/>
      <c r="AY32" s="212"/>
      <c r="AZ32" s="212"/>
      <c r="BA32" s="242" t="str">
        <f>C32</f>
        <v>Náklady na provedení skutečného zaměření stavby v rozsahu nezbytném pro zápis změny do katastru nemovitostí.</v>
      </c>
      <c r="BB32" s="212"/>
      <c r="BC32" s="212"/>
      <c r="BD32" s="212"/>
      <c r="BE32" s="212"/>
      <c r="BF32" s="212"/>
      <c r="BG32" s="212"/>
      <c r="BH32" s="212"/>
    </row>
    <row r="33" spans="1:60" ht="20.399999999999999" outlineLevel="1" x14ac:dyDescent="0.25">
      <c r="A33" s="244">
        <v>12</v>
      </c>
      <c r="B33" s="245" t="s">
        <v>207</v>
      </c>
      <c r="C33" s="255" t="s">
        <v>208</v>
      </c>
      <c r="D33" s="246" t="s">
        <v>209</v>
      </c>
      <c r="E33" s="247">
        <v>1</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210</v>
      </c>
      <c r="T33" s="250" t="s">
        <v>172</v>
      </c>
      <c r="U33" s="222">
        <v>0</v>
      </c>
      <c r="V33" s="222">
        <f>ROUND(E33*U33,2)</f>
        <v>0</v>
      </c>
      <c r="W33" s="222"/>
      <c r="X33" s="222" t="s">
        <v>48</v>
      </c>
      <c r="Y33" s="222" t="s">
        <v>173</v>
      </c>
      <c r="Z33" s="212"/>
      <c r="AA33" s="212"/>
      <c r="AB33" s="212"/>
      <c r="AC33" s="212"/>
      <c r="AD33" s="212"/>
      <c r="AE33" s="212"/>
      <c r="AF33" s="212"/>
      <c r="AG33" s="212" t="s">
        <v>174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34">
        <v>13</v>
      </c>
      <c r="B34" s="235" t="s">
        <v>211</v>
      </c>
      <c r="C34" s="252" t="s">
        <v>212</v>
      </c>
      <c r="D34" s="236" t="s">
        <v>209</v>
      </c>
      <c r="E34" s="237">
        <v>1</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210</v>
      </c>
      <c r="T34" s="240" t="s">
        <v>172</v>
      </c>
      <c r="U34" s="222">
        <v>0</v>
      </c>
      <c r="V34" s="222">
        <f>ROUND(E34*U34,2)</f>
        <v>0</v>
      </c>
      <c r="W34" s="222"/>
      <c r="X34" s="222" t="s">
        <v>48</v>
      </c>
      <c r="Y34" s="222" t="s">
        <v>173</v>
      </c>
      <c r="Z34" s="212"/>
      <c r="AA34" s="212"/>
      <c r="AB34" s="212"/>
      <c r="AC34" s="212"/>
      <c r="AD34" s="212"/>
      <c r="AE34" s="212"/>
      <c r="AF34" s="212"/>
      <c r="AG34" s="212" t="s">
        <v>174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3"/>
      <c r="B35" s="4"/>
      <c r="C35" s="256"/>
      <c r="D35" s="6"/>
      <c r="E35" s="3"/>
      <c r="F35" s="3"/>
      <c r="G35" s="3"/>
      <c r="H35" s="3"/>
      <c r="I35" s="3"/>
      <c r="J35" s="3"/>
      <c r="K35" s="3"/>
      <c r="L35" s="3"/>
      <c r="M35" s="3"/>
      <c r="N35" s="3"/>
      <c r="O35" s="3"/>
      <c r="P35" s="3"/>
      <c r="Q35" s="3"/>
      <c r="R35" s="3"/>
      <c r="S35" s="3"/>
      <c r="T35" s="3"/>
      <c r="U35" s="3"/>
      <c r="V35" s="3"/>
      <c r="W35" s="3"/>
      <c r="X35" s="3"/>
      <c r="Y35" s="3"/>
      <c r="AE35">
        <v>12</v>
      </c>
      <c r="AF35">
        <v>21</v>
      </c>
      <c r="AG35" t="s">
        <v>152</v>
      </c>
    </row>
    <row r="36" spans="1:60" x14ac:dyDescent="0.25">
      <c r="A36" s="215"/>
      <c r="B36" s="216" t="s">
        <v>29</v>
      </c>
      <c r="C36" s="257"/>
      <c r="D36" s="217"/>
      <c r="E36" s="218"/>
      <c r="F36" s="218"/>
      <c r="G36" s="233">
        <f>G8+G20</f>
        <v>0</v>
      </c>
      <c r="H36" s="3"/>
      <c r="I36" s="3"/>
      <c r="J36" s="3"/>
      <c r="K36" s="3"/>
      <c r="L36" s="3"/>
      <c r="M36" s="3"/>
      <c r="N36" s="3"/>
      <c r="O36" s="3"/>
      <c r="P36" s="3"/>
      <c r="Q36" s="3"/>
      <c r="R36" s="3"/>
      <c r="S36" s="3"/>
      <c r="T36" s="3"/>
      <c r="U36" s="3"/>
      <c r="V36" s="3"/>
      <c r="W36" s="3"/>
      <c r="X36" s="3"/>
      <c r="Y36" s="3"/>
      <c r="AE36">
        <f>SUMIF(L7:L34,AE35,G7:G34)</f>
        <v>0</v>
      </c>
      <c r="AF36">
        <f>SUMIF(L7:L34,AF35,G7:G34)</f>
        <v>0</v>
      </c>
      <c r="AG36" t="s">
        <v>213</v>
      </c>
    </row>
    <row r="37" spans="1:60" x14ac:dyDescent="0.25">
      <c r="C37" s="258"/>
      <c r="D37" s="10"/>
      <c r="AG37" t="s">
        <v>215</v>
      </c>
    </row>
    <row r="38" spans="1:60" x14ac:dyDescent="0.25">
      <c r="D38" s="10"/>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aYDuo48XsN0yvRVBhEtJbXZnOKMRZscbQHp1xJ/H9qIBBL0xiclffsetK5Z9VmpRYDz3mIhuBP+pbNjW1vdcA==" saltValue="3RMqzCyARj/R50IsFUBOWA==" spinCount="100000" sheet="1" formatRows="0"/>
  <mergeCells count="16">
    <mergeCell ref="C26:G26"/>
    <mergeCell ref="C28:G28"/>
    <mergeCell ref="C30:G30"/>
    <mergeCell ref="C32:G32"/>
    <mergeCell ref="C13:G13"/>
    <mergeCell ref="C15:G15"/>
    <mergeCell ref="C17:G17"/>
    <mergeCell ref="C19:G19"/>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F0617-A07A-44FD-9D35-2606ABA47E69}">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2"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7" t="s">
        <v>216</v>
      </c>
      <c r="B1" s="197"/>
      <c r="C1" s="197"/>
      <c r="D1" s="197"/>
      <c r="E1" s="197"/>
      <c r="F1" s="197"/>
      <c r="G1" s="197"/>
      <c r="AG1" t="s">
        <v>137</v>
      </c>
    </row>
    <row r="2" spans="1:60" ht="25.05" customHeight="1" x14ac:dyDescent="0.25">
      <c r="A2" s="198" t="s">
        <v>7</v>
      </c>
      <c r="B2" s="49" t="s">
        <v>43</v>
      </c>
      <c r="C2" s="201" t="s">
        <v>44</v>
      </c>
      <c r="D2" s="199"/>
      <c r="E2" s="199"/>
      <c r="F2" s="199"/>
      <c r="G2" s="200"/>
      <c r="AG2" t="s">
        <v>138</v>
      </c>
    </row>
    <row r="3" spans="1:60" ht="25.05" customHeight="1" x14ac:dyDescent="0.25">
      <c r="A3" s="198" t="s">
        <v>8</v>
      </c>
      <c r="B3" s="49" t="s">
        <v>50</v>
      </c>
      <c r="C3" s="201" t="s">
        <v>51</v>
      </c>
      <c r="D3" s="199"/>
      <c r="E3" s="199"/>
      <c r="F3" s="199"/>
      <c r="G3" s="200"/>
      <c r="AC3" s="176" t="s">
        <v>138</v>
      </c>
      <c r="AG3" t="s">
        <v>142</v>
      </c>
    </row>
    <row r="4" spans="1:60" ht="25.05" customHeight="1" x14ac:dyDescent="0.25">
      <c r="A4" s="202" t="s">
        <v>9</v>
      </c>
      <c r="B4" s="203" t="s">
        <v>47</v>
      </c>
      <c r="C4" s="204" t="s">
        <v>52</v>
      </c>
      <c r="D4" s="205"/>
      <c r="E4" s="205"/>
      <c r="F4" s="205"/>
      <c r="G4" s="206"/>
      <c r="AG4" t="s">
        <v>143</v>
      </c>
    </row>
    <row r="5" spans="1:60" x14ac:dyDescent="0.25">
      <c r="D5" s="10"/>
    </row>
    <row r="6" spans="1:60" ht="39.6" x14ac:dyDescent="0.25">
      <c r="A6" s="208" t="s">
        <v>144</v>
      </c>
      <c r="B6" s="210" t="s">
        <v>145</v>
      </c>
      <c r="C6" s="210" t="s">
        <v>146</v>
      </c>
      <c r="D6" s="209" t="s">
        <v>147</v>
      </c>
      <c r="E6" s="208" t="s">
        <v>148</v>
      </c>
      <c r="F6" s="207" t="s">
        <v>149</v>
      </c>
      <c r="G6" s="208" t="s">
        <v>29</v>
      </c>
      <c r="H6" s="211" t="s">
        <v>30</v>
      </c>
      <c r="I6" s="211" t="s">
        <v>150</v>
      </c>
      <c r="J6" s="211" t="s">
        <v>31</v>
      </c>
      <c r="K6" s="211" t="s">
        <v>151</v>
      </c>
      <c r="L6" s="211" t="s">
        <v>152</v>
      </c>
      <c r="M6" s="211" t="s">
        <v>153</v>
      </c>
      <c r="N6" s="211" t="s">
        <v>154</v>
      </c>
      <c r="O6" s="211" t="s">
        <v>155</v>
      </c>
      <c r="P6" s="211" t="s">
        <v>156</v>
      </c>
      <c r="Q6" s="211" t="s">
        <v>157</v>
      </c>
      <c r="R6" s="211" t="s">
        <v>158</v>
      </c>
      <c r="S6" s="211" t="s">
        <v>159</v>
      </c>
      <c r="T6" s="211" t="s">
        <v>160</v>
      </c>
      <c r="U6" s="211" t="s">
        <v>161</v>
      </c>
      <c r="V6" s="211" t="s">
        <v>162</v>
      </c>
      <c r="W6" s="211" t="s">
        <v>163</v>
      </c>
      <c r="X6" s="211" t="s">
        <v>164</v>
      </c>
      <c r="Y6" s="211" t="s">
        <v>165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15" t="s">
        <v>166</v>
      </c>
      <c r="B8" s="216" t="s">
        <v>114</v>
      </c>
      <c r="C8" s="257" t="s">
        <v>115</v>
      </c>
      <c r="D8" s="230"/>
      <c r="E8" s="231"/>
      <c r="F8" s="232"/>
      <c r="G8" s="232">
        <f>SUMIF(AG9:AG11,"&lt;&gt;NOR",G9:G11)</f>
        <v>0</v>
      </c>
      <c r="H8" s="232"/>
      <c r="I8" s="232">
        <f>SUM(I9:I11)</f>
        <v>0</v>
      </c>
      <c r="J8" s="232"/>
      <c r="K8" s="232">
        <f>SUM(K9:K11)</f>
        <v>0</v>
      </c>
      <c r="L8" s="232"/>
      <c r="M8" s="232">
        <f>SUM(M9:M11)</f>
        <v>0</v>
      </c>
      <c r="N8" s="231"/>
      <c r="O8" s="231">
        <f>SUM(O9:O11)</f>
        <v>0</v>
      </c>
      <c r="P8" s="231"/>
      <c r="Q8" s="231">
        <f>SUM(Q9:Q11)</f>
        <v>0</v>
      </c>
      <c r="R8" s="232"/>
      <c r="S8" s="232"/>
      <c r="T8" s="233"/>
      <c r="U8" s="223"/>
      <c r="V8" s="223">
        <f>SUM(V9:V11)</f>
        <v>0</v>
      </c>
      <c r="W8" s="223"/>
      <c r="X8" s="223"/>
      <c r="Y8" s="223"/>
      <c r="AG8" t="s">
        <v>167</v>
      </c>
    </row>
    <row r="9" spans="1:60" outlineLevel="1" x14ac:dyDescent="0.25">
      <c r="A9" s="219"/>
      <c r="B9" s="220"/>
      <c r="C9" s="253" t="s">
        <v>217</v>
      </c>
      <c r="D9" s="241"/>
      <c r="E9" s="241"/>
      <c r="F9" s="241"/>
      <c r="G9" s="241"/>
      <c r="H9" s="222"/>
      <c r="I9" s="222"/>
      <c r="J9" s="222"/>
      <c r="K9" s="222"/>
      <c r="L9" s="222"/>
      <c r="M9" s="222"/>
      <c r="N9" s="221"/>
      <c r="O9" s="221"/>
      <c r="P9" s="221"/>
      <c r="Q9" s="221"/>
      <c r="R9" s="222"/>
      <c r="S9" s="222"/>
      <c r="T9" s="222"/>
      <c r="U9" s="222"/>
      <c r="V9" s="222"/>
      <c r="W9" s="222"/>
      <c r="X9" s="222"/>
      <c r="Y9" s="222"/>
      <c r="Z9" s="212"/>
      <c r="AA9" s="212"/>
      <c r="AB9" s="212"/>
      <c r="AC9" s="212"/>
      <c r="AD9" s="212"/>
      <c r="AE9" s="212"/>
      <c r="AF9" s="212"/>
      <c r="AG9" s="212" t="s">
        <v>175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34">
        <v>1</v>
      </c>
      <c r="B10" s="235" t="s">
        <v>126</v>
      </c>
      <c r="C10" s="252" t="s">
        <v>218</v>
      </c>
      <c r="D10" s="236" t="s">
        <v>219</v>
      </c>
      <c r="E10" s="237">
        <v>45</v>
      </c>
      <c r="F10" s="238"/>
      <c r="G10" s="239">
        <f>ROUND(E10*F10,2)</f>
        <v>0</v>
      </c>
      <c r="H10" s="238"/>
      <c r="I10" s="239">
        <f>ROUND(E10*H10,2)</f>
        <v>0</v>
      </c>
      <c r="J10" s="238"/>
      <c r="K10" s="239">
        <f>ROUND(E10*J10,2)</f>
        <v>0</v>
      </c>
      <c r="L10" s="239">
        <v>21</v>
      </c>
      <c r="M10" s="239">
        <f>G10*(1+L10/100)</f>
        <v>0</v>
      </c>
      <c r="N10" s="237">
        <v>0</v>
      </c>
      <c r="O10" s="237">
        <f>ROUND(E10*N10,2)</f>
        <v>0</v>
      </c>
      <c r="P10" s="237">
        <v>0</v>
      </c>
      <c r="Q10" s="237">
        <f>ROUND(E10*P10,2)</f>
        <v>0</v>
      </c>
      <c r="R10" s="239"/>
      <c r="S10" s="239" t="s">
        <v>210</v>
      </c>
      <c r="T10" s="240" t="s">
        <v>172</v>
      </c>
      <c r="U10" s="222">
        <v>0</v>
      </c>
      <c r="V10" s="222">
        <f>ROUND(E10*U10,2)</f>
        <v>0</v>
      </c>
      <c r="W10" s="222"/>
      <c r="X10" s="222" t="s">
        <v>220</v>
      </c>
      <c r="Y10" s="222" t="s">
        <v>173</v>
      </c>
      <c r="Z10" s="212"/>
      <c r="AA10" s="212"/>
      <c r="AB10" s="212"/>
      <c r="AC10" s="212"/>
      <c r="AD10" s="212"/>
      <c r="AE10" s="212"/>
      <c r="AF10" s="212"/>
      <c r="AG10" s="212" t="s">
        <v>221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5">
      <c r="A11" s="219"/>
      <c r="B11" s="220"/>
      <c r="C11" s="253" t="s">
        <v>222</v>
      </c>
      <c r="D11" s="241"/>
      <c r="E11" s="241"/>
      <c r="F11" s="241"/>
      <c r="G11" s="241"/>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175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5">
      <c r="A12" s="224" t="s">
        <v>166</v>
      </c>
      <c r="B12" s="225" t="s">
        <v>116</v>
      </c>
      <c r="C12" s="251" t="s">
        <v>117</v>
      </c>
      <c r="D12" s="226"/>
      <c r="E12" s="227"/>
      <c r="F12" s="228"/>
      <c r="G12" s="228">
        <f>SUMIF(AG13:AG16,"&lt;&gt;NOR",G13:G16)</f>
        <v>0</v>
      </c>
      <c r="H12" s="228"/>
      <c r="I12" s="228">
        <f>SUM(I13:I16)</f>
        <v>0</v>
      </c>
      <c r="J12" s="228"/>
      <c r="K12" s="228">
        <f>SUM(K13:K16)</f>
        <v>0</v>
      </c>
      <c r="L12" s="228"/>
      <c r="M12" s="228">
        <f>SUM(M13:M16)</f>
        <v>0</v>
      </c>
      <c r="N12" s="227"/>
      <c r="O12" s="227">
        <f>SUM(O13:O16)</f>
        <v>0</v>
      </c>
      <c r="P12" s="227"/>
      <c r="Q12" s="227">
        <f>SUM(Q13:Q16)</f>
        <v>0</v>
      </c>
      <c r="R12" s="228"/>
      <c r="S12" s="228"/>
      <c r="T12" s="229"/>
      <c r="U12" s="223"/>
      <c r="V12" s="223">
        <f>SUM(V13:V16)</f>
        <v>0</v>
      </c>
      <c r="W12" s="223"/>
      <c r="X12" s="223"/>
      <c r="Y12" s="223"/>
      <c r="AG12" t="s">
        <v>167</v>
      </c>
    </row>
    <row r="13" spans="1:60" ht="20.399999999999999" outlineLevel="1" x14ac:dyDescent="0.25">
      <c r="A13" s="244">
        <v>2</v>
      </c>
      <c r="B13" s="245" t="s">
        <v>223</v>
      </c>
      <c r="C13" s="255" t="s">
        <v>224</v>
      </c>
      <c r="D13" s="246" t="s">
        <v>225</v>
      </c>
      <c r="E13" s="247">
        <v>2</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210</v>
      </c>
      <c r="T13" s="250" t="s">
        <v>172</v>
      </c>
      <c r="U13" s="222">
        <v>0</v>
      </c>
      <c r="V13" s="222">
        <f>ROUND(E13*U13,2)</f>
        <v>0</v>
      </c>
      <c r="W13" s="222"/>
      <c r="X13" s="222" t="s">
        <v>226</v>
      </c>
      <c r="Y13" s="222" t="s">
        <v>173</v>
      </c>
      <c r="Z13" s="212"/>
      <c r="AA13" s="212"/>
      <c r="AB13" s="212"/>
      <c r="AC13" s="212"/>
      <c r="AD13" s="212"/>
      <c r="AE13" s="212"/>
      <c r="AF13" s="212"/>
      <c r="AG13" s="212" t="s">
        <v>227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0.399999999999999" outlineLevel="1" x14ac:dyDescent="0.25">
      <c r="A14" s="244">
        <v>3</v>
      </c>
      <c r="B14" s="245" t="s">
        <v>228</v>
      </c>
      <c r="C14" s="255" t="s">
        <v>229</v>
      </c>
      <c r="D14" s="246" t="s">
        <v>225</v>
      </c>
      <c r="E14" s="247">
        <v>4</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c r="S14" s="249" t="s">
        <v>210</v>
      </c>
      <c r="T14" s="250" t="s">
        <v>172</v>
      </c>
      <c r="U14" s="222">
        <v>0</v>
      </c>
      <c r="V14" s="222">
        <f>ROUND(E14*U14,2)</f>
        <v>0</v>
      </c>
      <c r="W14" s="222"/>
      <c r="X14" s="222" t="s">
        <v>226</v>
      </c>
      <c r="Y14" s="222" t="s">
        <v>173</v>
      </c>
      <c r="Z14" s="212"/>
      <c r="AA14" s="212"/>
      <c r="AB14" s="212"/>
      <c r="AC14" s="212"/>
      <c r="AD14" s="212"/>
      <c r="AE14" s="212"/>
      <c r="AF14" s="212"/>
      <c r="AG14" s="212" t="s">
        <v>227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399999999999999" outlineLevel="1" x14ac:dyDescent="0.25">
      <c r="A15" s="244">
        <v>4</v>
      </c>
      <c r="B15" s="245" t="s">
        <v>128</v>
      </c>
      <c r="C15" s="255" t="s">
        <v>230</v>
      </c>
      <c r="D15" s="246" t="s">
        <v>225</v>
      </c>
      <c r="E15" s="247">
        <v>3</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c r="S15" s="249" t="s">
        <v>210</v>
      </c>
      <c r="T15" s="250" t="s">
        <v>172</v>
      </c>
      <c r="U15" s="222">
        <v>0</v>
      </c>
      <c r="V15" s="222">
        <f>ROUND(E15*U15,2)</f>
        <v>0</v>
      </c>
      <c r="W15" s="222"/>
      <c r="X15" s="222" t="s">
        <v>226</v>
      </c>
      <c r="Y15" s="222" t="s">
        <v>173</v>
      </c>
      <c r="Z15" s="212"/>
      <c r="AA15" s="212"/>
      <c r="AB15" s="212"/>
      <c r="AC15" s="212"/>
      <c r="AD15" s="212"/>
      <c r="AE15" s="212"/>
      <c r="AF15" s="212"/>
      <c r="AG15" s="212" t="s">
        <v>227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4">
        <v>5</v>
      </c>
      <c r="B16" s="245" t="s">
        <v>231</v>
      </c>
      <c r="C16" s="255" t="s">
        <v>232</v>
      </c>
      <c r="D16" s="246" t="s">
        <v>225</v>
      </c>
      <c r="E16" s="247">
        <v>9</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c r="S16" s="249" t="s">
        <v>210</v>
      </c>
      <c r="T16" s="250" t="s">
        <v>172</v>
      </c>
      <c r="U16" s="222">
        <v>0</v>
      </c>
      <c r="V16" s="222">
        <f>ROUND(E16*U16,2)</f>
        <v>0</v>
      </c>
      <c r="W16" s="222"/>
      <c r="X16" s="222" t="s">
        <v>220</v>
      </c>
      <c r="Y16" s="222" t="s">
        <v>173</v>
      </c>
      <c r="Z16" s="212"/>
      <c r="AA16" s="212"/>
      <c r="AB16" s="212"/>
      <c r="AC16" s="212"/>
      <c r="AD16" s="212"/>
      <c r="AE16" s="212"/>
      <c r="AF16" s="212"/>
      <c r="AG16" s="212" t="s">
        <v>221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5">
      <c r="A17" s="224" t="s">
        <v>166</v>
      </c>
      <c r="B17" s="225" t="s">
        <v>118</v>
      </c>
      <c r="C17" s="251" t="s">
        <v>119</v>
      </c>
      <c r="D17" s="226"/>
      <c r="E17" s="227"/>
      <c r="F17" s="228"/>
      <c r="G17" s="228">
        <f>SUMIF(AG18:AG18,"&lt;&gt;NOR",G18:G18)</f>
        <v>0</v>
      </c>
      <c r="H17" s="228"/>
      <c r="I17" s="228">
        <f>SUM(I18:I18)</f>
        <v>0</v>
      </c>
      <c r="J17" s="228"/>
      <c r="K17" s="228">
        <f>SUM(K18:K18)</f>
        <v>0</v>
      </c>
      <c r="L17" s="228"/>
      <c r="M17" s="228">
        <f>SUM(M18:M18)</f>
        <v>0</v>
      </c>
      <c r="N17" s="227"/>
      <c r="O17" s="227">
        <f>SUM(O18:O18)</f>
        <v>0</v>
      </c>
      <c r="P17" s="227"/>
      <c r="Q17" s="227">
        <f>SUM(Q18:Q18)</f>
        <v>0</v>
      </c>
      <c r="R17" s="228"/>
      <c r="S17" s="228"/>
      <c r="T17" s="229"/>
      <c r="U17" s="223"/>
      <c r="V17" s="223">
        <f>SUM(V18:V18)</f>
        <v>0</v>
      </c>
      <c r="W17" s="223"/>
      <c r="X17" s="223"/>
      <c r="Y17" s="223"/>
      <c r="AG17" t="s">
        <v>167</v>
      </c>
    </row>
    <row r="18" spans="1:60" outlineLevel="1" x14ac:dyDescent="0.25">
      <c r="A18" s="244">
        <v>6</v>
      </c>
      <c r="B18" s="245" t="s">
        <v>233</v>
      </c>
      <c r="C18" s="255" t="s">
        <v>234</v>
      </c>
      <c r="D18" s="246" t="s">
        <v>219</v>
      </c>
      <c r="E18" s="247">
        <v>45</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210</v>
      </c>
      <c r="T18" s="250" t="s">
        <v>172</v>
      </c>
      <c r="U18" s="222">
        <v>0</v>
      </c>
      <c r="V18" s="222">
        <f>ROUND(E18*U18,2)</f>
        <v>0</v>
      </c>
      <c r="W18" s="222"/>
      <c r="X18" s="222" t="s">
        <v>220</v>
      </c>
      <c r="Y18" s="222" t="s">
        <v>173</v>
      </c>
      <c r="Z18" s="212"/>
      <c r="AA18" s="212"/>
      <c r="AB18" s="212"/>
      <c r="AC18" s="212"/>
      <c r="AD18" s="212"/>
      <c r="AE18" s="212"/>
      <c r="AF18" s="212"/>
      <c r="AG18" s="212" t="s">
        <v>221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5">
      <c r="A19" s="224" t="s">
        <v>166</v>
      </c>
      <c r="B19" s="225" t="s">
        <v>120</v>
      </c>
      <c r="C19" s="251" t="s">
        <v>121</v>
      </c>
      <c r="D19" s="226"/>
      <c r="E19" s="227"/>
      <c r="F19" s="228"/>
      <c r="G19" s="228">
        <f>SUMIF(AG20:AG27,"&lt;&gt;NOR",G20:G27)</f>
        <v>0</v>
      </c>
      <c r="H19" s="228"/>
      <c r="I19" s="228">
        <f>SUM(I20:I27)</f>
        <v>0</v>
      </c>
      <c r="J19" s="228"/>
      <c r="K19" s="228">
        <f>SUM(K20:K27)</f>
        <v>0</v>
      </c>
      <c r="L19" s="228"/>
      <c r="M19" s="228">
        <f>SUM(M20:M27)</f>
        <v>0</v>
      </c>
      <c r="N19" s="227"/>
      <c r="O19" s="227">
        <f>SUM(O20:O27)</f>
        <v>0</v>
      </c>
      <c r="P19" s="227"/>
      <c r="Q19" s="227">
        <f>SUM(Q20:Q27)</f>
        <v>0</v>
      </c>
      <c r="R19" s="228"/>
      <c r="S19" s="228"/>
      <c r="T19" s="229"/>
      <c r="U19" s="223"/>
      <c r="V19" s="223">
        <f>SUM(V20:V27)</f>
        <v>0</v>
      </c>
      <c r="W19" s="223"/>
      <c r="X19" s="223"/>
      <c r="Y19" s="223"/>
      <c r="AG19" t="s">
        <v>167</v>
      </c>
    </row>
    <row r="20" spans="1:60" outlineLevel="1" x14ac:dyDescent="0.25">
      <c r="A20" s="234">
        <v>7</v>
      </c>
      <c r="B20" s="235" t="s">
        <v>235</v>
      </c>
      <c r="C20" s="252" t="s">
        <v>236</v>
      </c>
      <c r="D20" s="236" t="s">
        <v>225</v>
      </c>
      <c r="E20" s="237">
        <v>6</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210</v>
      </c>
      <c r="T20" s="240" t="s">
        <v>172</v>
      </c>
      <c r="U20" s="222">
        <v>0</v>
      </c>
      <c r="V20" s="222">
        <f>ROUND(E20*U20,2)</f>
        <v>0</v>
      </c>
      <c r="W20" s="222"/>
      <c r="X20" s="222" t="s">
        <v>220</v>
      </c>
      <c r="Y20" s="222" t="s">
        <v>173</v>
      </c>
      <c r="Z20" s="212"/>
      <c r="AA20" s="212"/>
      <c r="AB20" s="212"/>
      <c r="AC20" s="212"/>
      <c r="AD20" s="212"/>
      <c r="AE20" s="212"/>
      <c r="AF20" s="212"/>
      <c r="AG20" s="212" t="s">
        <v>221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5">
      <c r="A21" s="219"/>
      <c r="B21" s="220"/>
      <c r="C21" s="253" t="s">
        <v>237</v>
      </c>
      <c r="D21" s="241"/>
      <c r="E21" s="241"/>
      <c r="F21" s="241"/>
      <c r="G21" s="241"/>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175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34">
        <v>8</v>
      </c>
      <c r="B22" s="235" t="s">
        <v>238</v>
      </c>
      <c r="C22" s="252" t="s">
        <v>239</v>
      </c>
      <c r="D22" s="236" t="s">
        <v>225</v>
      </c>
      <c r="E22" s="237">
        <v>24</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210</v>
      </c>
      <c r="T22" s="240" t="s">
        <v>172</v>
      </c>
      <c r="U22" s="222">
        <v>0</v>
      </c>
      <c r="V22" s="222">
        <f>ROUND(E22*U22,2)</f>
        <v>0</v>
      </c>
      <c r="W22" s="222"/>
      <c r="X22" s="222" t="s">
        <v>220</v>
      </c>
      <c r="Y22" s="222" t="s">
        <v>173</v>
      </c>
      <c r="Z22" s="212"/>
      <c r="AA22" s="212"/>
      <c r="AB22" s="212"/>
      <c r="AC22" s="212"/>
      <c r="AD22" s="212"/>
      <c r="AE22" s="212"/>
      <c r="AF22" s="212"/>
      <c r="AG22" s="212" t="s">
        <v>221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5">
      <c r="A23" s="219"/>
      <c r="B23" s="220"/>
      <c r="C23" s="253" t="s">
        <v>240</v>
      </c>
      <c r="D23" s="241"/>
      <c r="E23" s="241"/>
      <c r="F23" s="241"/>
      <c r="G23" s="24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175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34">
        <v>9</v>
      </c>
      <c r="B24" s="235" t="s">
        <v>241</v>
      </c>
      <c r="C24" s="252" t="s">
        <v>242</v>
      </c>
      <c r="D24" s="236" t="s">
        <v>225</v>
      </c>
      <c r="E24" s="237">
        <v>3</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210</v>
      </c>
      <c r="T24" s="240" t="s">
        <v>172</v>
      </c>
      <c r="U24" s="222">
        <v>0</v>
      </c>
      <c r="V24" s="222">
        <f>ROUND(E24*U24,2)</f>
        <v>0</v>
      </c>
      <c r="W24" s="222"/>
      <c r="X24" s="222" t="s">
        <v>220</v>
      </c>
      <c r="Y24" s="222" t="s">
        <v>173</v>
      </c>
      <c r="Z24" s="212"/>
      <c r="AA24" s="212"/>
      <c r="AB24" s="212"/>
      <c r="AC24" s="212"/>
      <c r="AD24" s="212"/>
      <c r="AE24" s="212"/>
      <c r="AF24" s="212"/>
      <c r="AG24" s="212" t="s">
        <v>221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5">
      <c r="A25" s="219"/>
      <c r="B25" s="220"/>
      <c r="C25" s="253" t="s">
        <v>237</v>
      </c>
      <c r="D25" s="241"/>
      <c r="E25" s="241"/>
      <c r="F25" s="241"/>
      <c r="G25" s="24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175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4">
        <v>10</v>
      </c>
      <c r="B26" s="235" t="s">
        <v>243</v>
      </c>
      <c r="C26" s="252" t="s">
        <v>239</v>
      </c>
      <c r="D26" s="236" t="s">
        <v>225</v>
      </c>
      <c r="E26" s="237">
        <v>12</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c r="S26" s="239" t="s">
        <v>210</v>
      </c>
      <c r="T26" s="240" t="s">
        <v>172</v>
      </c>
      <c r="U26" s="222">
        <v>0</v>
      </c>
      <c r="V26" s="222">
        <f>ROUND(E26*U26,2)</f>
        <v>0</v>
      </c>
      <c r="W26" s="222"/>
      <c r="X26" s="222" t="s">
        <v>220</v>
      </c>
      <c r="Y26" s="222" t="s">
        <v>173</v>
      </c>
      <c r="Z26" s="212"/>
      <c r="AA26" s="212"/>
      <c r="AB26" s="212"/>
      <c r="AC26" s="212"/>
      <c r="AD26" s="212"/>
      <c r="AE26" s="212"/>
      <c r="AF26" s="212"/>
      <c r="AG26" s="212" t="s">
        <v>221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5">
      <c r="A27" s="219"/>
      <c r="B27" s="220"/>
      <c r="C27" s="253" t="s">
        <v>244</v>
      </c>
      <c r="D27" s="241"/>
      <c r="E27" s="241"/>
      <c r="F27" s="241"/>
      <c r="G27" s="24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175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5">
      <c r="A28" s="224" t="s">
        <v>166</v>
      </c>
      <c r="B28" s="225" t="s">
        <v>122</v>
      </c>
      <c r="C28" s="251" t="s">
        <v>123</v>
      </c>
      <c r="D28" s="226"/>
      <c r="E28" s="227"/>
      <c r="F28" s="228"/>
      <c r="G28" s="228">
        <f>SUMIF(AG29:AG36,"&lt;&gt;NOR",G29:G36)</f>
        <v>0</v>
      </c>
      <c r="H28" s="228"/>
      <c r="I28" s="228">
        <f>SUM(I29:I36)</f>
        <v>0</v>
      </c>
      <c r="J28" s="228"/>
      <c r="K28" s="228">
        <f>SUM(K29:K36)</f>
        <v>0</v>
      </c>
      <c r="L28" s="228"/>
      <c r="M28" s="228">
        <f>SUM(M29:M36)</f>
        <v>0</v>
      </c>
      <c r="N28" s="227"/>
      <c r="O28" s="227">
        <f>SUM(O29:O36)</f>
        <v>0</v>
      </c>
      <c r="P28" s="227"/>
      <c r="Q28" s="227">
        <f>SUM(Q29:Q36)</f>
        <v>0</v>
      </c>
      <c r="R28" s="228"/>
      <c r="S28" s="228"/>
      <c r="T28" s="229"/>
      <c r="U28" s="223"/>
      <c r="V28" s="223">
        <f>SUM(V29:V36)</f>
        <v>0</v>
      </c>
      <c r="W28" s="223"/>
      <c r="X28" s="223"/>
      <c r="Y28" s="223"/>
      <c r="AG28" t="s">
        <v>167</v>
      </c>
    </row>
    <row r="29" spans="1:60" outlineLevel="1" x14ac:dyDescent="0.25">
      <c r="A29" s="234">
        <v>11</v>
      </c>
      <c r="B29" s="235" t="s">
        <v>245</v>
      </c>
      <c r="C29" s="252" t="s">
        <v>246</v>
      </c>
      <c r="D29" s="236" t="s">
        <v>225</v>
      </c>
      <c r="E29" s="237">
        <v>6</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210</v>
      </c>
      <c r="T29" s="240" t="s">
        <v>172</v>
      </c>
      <c r="U29" s="222">
        <v>0</v>
      </c>
      <c r="V29" s="222">
        <f>ROUND(E29*U29,2)</f>
        <v>0</v>
      </c>
      <c r="W29" s="222"/>
      <c r="X29" s="222" t="s">
        <v>220</v>
      </c>
      <c r="Y29" s="222" t="s">
        <v>173</v>
      </c>
      <c r="Z29" s="212"/>
      <c r="AA29" s="212"/>
      <c r="AB29" s="212"/>
      <c r="AC29" s="212"/>
      <c r="AD29" s="212"/>
      <c r="AE29" s="212"/>
      <c r="AF29" s="212"/>
      <c r="AG29" s="212" t="s">
        <v>221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5">
      <c r="A30" s="219"/>
      <c r="B30" s="220"/>
      <c r="C30" s="253" t="s">
        <v>237</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175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34">
        <v>12</v>
      </c>
      <c r="B31" s="235" t="s">
        <v>247</v>
      </c>
      <c r="C31" s="252" t="s">
        <v>248</v>
      </c>
      <c r="D31" s="236" t="s">
        <v>225</v>
      </c>
      <c r="E31" s="237">
        <v>24</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210</v>
      </c>
      <c r="T31" s="240" t="s">
        <v>172</v>
      </c>
      <c r="U31" s="222">
        <v>0</v>
      </c>
      <c r="V31" s="222">
        <f>ROUND(E31*U31,2)</f>
        <v>0</v>
      </c>
      <c r="W31" s="222"/>
      <c r="X31" s="222" t="s">
        <v>220</v>
      </c>
      <c r="Y31" s="222" t="s">
        <v>173</v>
      </c>
      <c r="Z31" s="212"/>
      <c r="AA31" s="212"/>
      <c r="AB31" s="212"/>
      <c r="AC31" s="212"/>
      <c r="AD31" s="212"/>
      <c r="AE31" s="212"/>
      <c r="AF31" s="212"/>
      <c r="AG31" s="212" t="s">
        <v>221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5">
      <c r="A32" s="219"/>
      <c r="B32" s="220"/>
      <c r="C32" s="253" t="s">
        <v>249</v>
      </c>
      <c r="D32" s="241"/>
      <c r="E32" s="241"/>
      <c r="F32" s="241"/>
      <c r="G32" s="24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175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34">
        <v>13</v>
      </c>
      <c r="B33" s="235" t="s">
        <v>250</v>
      </c>
      <c r="C33" s="252" t="s">
        <v>251</v>
      </c>
      <c r="D33" s="236" t="s">
        <v>225</v>
      </c>
      <c r="E33" s="237">
        <v>3</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210</v>
      </c>
      <c r="T33" s="240" t="s">
        <v>172</v>
      </c>
      <c r="U33" s="222">
        <v>0</v>
      </c>
      <c r="V33" s="222">
        <f>ROUND(E33*U33,2)</f>
        <v>0</v>
      </c>
      <c r="W33" s="222"/>
      <c r="X33" s="222" t="s">
        <v>220</v>
      </c>
      <c r="Y33" s="222" t="s">
        <v>173</v>
      </c>
      <c r="Z33" s="212"/>
      <c r="AA33" s="212"/>
      <c r="AB33" s="212"/>
      <c r="AC33" s="212"/>
      <c r="AD33" s="212"/>
      <c r="AE33" s="212"/>
      <c r="AF33" s="212"/>
      <c r="AG33" s="212" t="s">
        <v>221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5">
      <c r="A34" s="219"/>
      <c r="B34" s="220"/>
      <c r="C34" s="253" t="s">
        <v>237</v>
      </c>
      <c r="D34" s="241"/>
      <c r="E34" s="241"/>
      <c r="F34" s="241"/>
      <c r="G34" s="241"/>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175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34">
        <v>14</v>
      </c>
      <c r="B35" s="235" t="s">
        <v>252</v>
      </c>
      <c r="C35" s="252" t="s">
        <v>248</v>
      </c>
      <c r="D35" s="236" t="s">
        <v>225</v>
      </c>
      <c r="E35" s="237">
        <v>12</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210</v>
      </c>
      <c r="T35" s="240" t="s">
        <v>172</v>
      </c>
      <c r="U35" s="222">
        <v>0</v>
      </c>
      <c r="V35" s="222">
        <f>ROUND(E35*U35,2)</f>
        <v>0</v>
      </c>
      <c r="W35" s="222"/>
      <c r="X35" s="222" t="s">
        <v>220</v>
      </c>
      <c r="Y35" s="222" t="s">
        <v>173</v>
      </c>
      <c r="Z35" s="212"/>
      <c r="AA35" s="212"/>
      <c r="AB35" s="212"/>
      <c r="AC35" s="212"/>
      <c r="AD35" s="212"/>
      <c r="AE35" s="212"/>
      <c r="AF35" s="212"/>
      <c r="AG35" s="212" t="s">
        <v>221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5">
      <c r="A36" s="219"/>
      <c r="B36" s="220"/>
      <c r="C36" s="253" t="s">
        <v>253</v>
      </c>
      <c r="D36" s="241"/>
      <c r="E36" s="241"/>
      <c r="F36" s="241"/>
      <c r="G36" s="241"/>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175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24" t="s">
        <v>166</v>
      </c>
      <c r="B37" s="225" t="s">
        <v>124</v>
      </c>
      <c r="C37" s="251" t="s">
        <v>125</v>
      </c>
      <c r="D37" s="226"/>
      <c r="E37" s="227"/>
      <c r="F37" s="228"/>
      <c r="G37" s="228">
        <f>SUMIF(AG38:AG43,"&lt;&gt;NOR",G38:G43)</f>
        <v>0</v>
      </c>
      <c r="H37" s="228"/>
      <c r="I37" s="228">
        <f>SUM(I38:I43)</f>
        <v>0</v>
      </c>
      <c r="J37" s="228"/>
      <c r="K37" s="228">
        <f>SUM(K38:K43)</f>
        <v>0</v>
      </c>
      <c r="L37" s="228"/>
      <c r="M37" s="228">
        <f>SUM(M38:M43)</f>
        <v>0</v>
      </c>
      <c r="N37" s="227"/>
      <c r="O37" s="227">
        <f>SUM(O38:O43)</f>
        <v>0</v>
      </c>
      <c r="P37" s="227"/>
      <c r="Q37" s="227">
        <f>SUM(Q38:Q43)</f>
        <v>0</v>
      </c>
      <c r="R37" s="228"/>
      <c r="S37" s="228"/>
      <c r="T37" s="229"/>
      <c r="U37" s="223"/>
      <c r="V37" s="223">
        <f>SUM(V38:V43)</f>
        <v>0</v>
      </c>
      <c r="W37" s="223"/>
      <c r="X37" s="223"/>
      <c r="Y37" s="223"/>
      <c r="AG37" t="s">
        <v>167</v>
      </c>
    </row>
    <row r="38" spans="1:60" outlineLevel="1" x14ac:dyDescent="0.25">
      <c r="A38" s="234">
        <v>15</v>
      </c>
      <c r="B38" s="235" t="s">
        <v>254</v>
      </c>
      <c r="C38" s="252" t="s">
        <v>255</v>
      </c>
      <c r="D38" s="236" t="s">
        <v>219</v>
      </c>
      <c r="E38" s="237">
        <v>45</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c r="S38" s="239" t="s">
        <v>210</v>
      </c>
      <c r="T38" s="240" t="s">
        <v>172</v>
      </c>
      <c r="U38" s="222">
        <v>0</v>
      </c>
      <c r="V38" s="222">
        <f>ROUND(E38*U38,2)</f>
        <v>0</v>
      </c>
      <c r="W38" s="222"/>
      <c r="X38" s="222" t="s">
        <v>226</v>
      </c>
      <c r="Y38" s="222" t="s">
        <v>173</v>
      </c>
      <c r="Z38" s="212"/>
      <c r="AA38" s="212"/>
      <c r="AB38" s="212"/>
      <c r="AC38" s="212"/>
      <c r="AD38" s="212"/>
      <c r="AE38" s="212"/>
      <c r="AF38" s="212"/>
      <c r="AG38" s="212" t="s">
        <v>227</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5">
      <c r="A39" s="219"/>
      <c r="B39" s="220"/>
      <c r="C39" s="253" t="s">
        <v>256</v>
      </c>
      <c r="D39" s="241"/>
      <c r="E39" s="241"/>
      <c r="F39" s="241"/>
      <c r="G39" s="241"/>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175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34">
        <v>16</v>
      </c>
      <c r="B40" s="235" t="s">
        <v>257</v>
      </c>
      <c r="C40" s="252" t="s">
        <v>258</v>
      </c>
      <c r="D40" s="236" t="s">
        <v>225</v>
      </c>
      <c r="E40" s="237">
        <v>6</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c r="S40" s="239" t="s">
        <v>210</v>
      </c>
      <c r="T40" s="240" t="s">
        <v>172</v>
      </c>
      <c r="U40" s="222">
        <v>0</v>
      </c>
      <c r="V40" s="222">
        <f>ROUND(E40*U40,2)</f>
        <v>0</v>
      </c>
      <c r="W40" s="222"/>
      <c r="X40" s="222" t="s">
        <v>226</v>
      </c>
      <c r="Y40" s="222" t="s">
        <v>173</v>
      </c>
      <c r="Z40" s="212"/>
      <c r="AA40" s="212"/>
      <c r="AB40" s="212"/>
      <c r="AC40" s="212"/>
      <c r="AD40" s="212"/>
      <c r="AE40" s="212"/>
      <c r="AF40" s="212"/>
      <c r="AG40" s="212" t="s">
        <v>227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5">
      <c r="A41" s="219"/>
      <c r="B41" s="220"/>
      <c r="C41" s="253" t="s">
        <v>259</v>
      </c>
      <c r="D41" s="241"/>
      <c r="E41" s="241"/>
      <c r="F41" s="241"/>
      <c r="G41" s="241"/>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175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4">
        <v>17</v>
      </c>
      <c r="B42" s="235" t="s">
        <v>260</v>
      </c>
      <c r="C42" s="252" t="s">
        <v>258</v>
      </c>
      <c r="D42" s="236" t="s">
        <v>225</v>
      </c>
      <c r="E42" s="237">
        <v>3</v>
      </c>
      <c r="F42" s="238"/>
      <c r="G42" s="239">
        <f>ROUND(E42*F42,2)</f>
        <v>0</v>
      </c>
      <c r="H42" s="238"/>
      <c r="I42" s="239">
        <f>ROUND(E42*H42,2)</f>
        <v>0</v>
      </c>
      <c r="J42" s="238"/>
      <c r="K42" s="239">
        <f>ROUND(E42*J42,2)</f>
        <v>0</v>
      </c>
      <c r="L42" s="239">
        <v>21</v>
      </c>
      <c r="M42" s="239">
        <f>G42*(1+L42/100)</f>
        <v>0</v>
      </c>
      <c r="N42" s="237">
        <v>0</v>
      </c>
      <c r="O42" s="237">
        <f>ROUND(E42*N42,2)</f>
        <v>0</v>
      </c>
      <c r="P42" s="237">
        <v>0</v>
      </c>
      <c r="Q42" s="237">
        <f>ROUND(E42*P42,2)</f>
        <v>0</v>
      </c>
      <c r="R42" s="239"/>
      <c r="S42" s="239" t="s">
        <v>210</v>
      </c>
      <c r="T42" s="240" t="s">
        <v>172</v>
      </c>
      <c r="U42" s="222">
        <v>0</v>
      </c>
      <c r="V42" s="222">
        <f>ROUND(E42*U42,2)</f>
        <v>0</v>
      </c>
      <c r="W42" s="222"/>
      <c r="X42" s="222" t="s">
        <v>226</v>
      </c>
      <c r="Y42" s="222" t="s">
        <v>173</v>
      </c>
      <c r="Z42" s="212"/>
      <c r="AA42" s="212"/>
      <c r="AB42" s="212"/>
      <c r="AC42" s="212"/>
      <c r="AD42" s="212"/>
      <c r="AE42" s="212"/>
      <c r="AF42" s="212"/>
      <c r="AG42" s="212" t="s">
        <v>227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5">
      <c r="A43" s="219"/>
      <c r="B43" s="220"/>
      <c r="C43" s="253" t="s">
        <v>261</v>
      </c>
      <c r="D43" s="241"/>
      <c r="E43" s="241"/>
      <c r="F43" s="241"/>
      <c r="G43" s="241"/>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175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3"/>
      <c r="B44" s="4"/>
      <c r="C44" s="256"/>
      <c r="D44" s="6"/>
      <c r="E44" s="3"/>
      <c r="F44" s="3"/>
      <c r="G44" s="3"/>
      <c r="H44" s="3"/>
      <c r="I44" s="3"/>
      <c r="J44" s="3"/>
      <c r="K44" s="3"/>
      <c r="L44" s="3"/>
      <c r="M44" s="3"/>
      <c r="N44" s="3"/>
      <c r="O44" s="3"/>
      <c r="P44" s="3"/>
      <c r="Q44" s="3"/>
      <c r="R44" s="3"/>
      <c r="S44" s="3"/>
      <c r="T44" s="3"/>
      <c r="U44" s="3"/>
      <c r="V44" s="3"/>
      <c r="W44" s="3"/>
      <c r="X44" s="3"/>
      <c r="Y44" s="3"/>
      <c r="AE44">
        <v>12</v>
      </c>
      <c r="AF44">
        <v>21</v>
      </c>
      <c r="AG44" t="s">
        <v>152</v>
      </c>
    </row>
    <row r="45" spans="1:60" x14ac:dyDescent="0.25">
      <c r="A45" s="215"/>
      <c r="B45" s="216" t="s">
        <v>29</v>
      </c>
      <c r="C45" s="257"/>
      <c r="D45" s="217"/>
      <c r="E45" s="218"/>
      <c r="F45" s="218"/>
      <c r="G45" s="233">
        <f>G8+G12+G17+G19+G28+G37</f>
        <v>0</v>
      </c>
      <c r="H45" s="3"/>
      <c r="I45" s="3"/>
      <c r="J45" s="3"/>
      <c r="K45" s="3"/>
      <c r="L45" s="3"/>
      <c r="M45" s="3"/>
      <c r="N45" s="3"/>
      <c r="O45" s="3"/>
      <c r="P45" s="3"/>
      <c r="Q45" s="3"/>
      <c r="R45" s="3"/>
      <c r="S45" s="3"/>
      <c r="T45" s="3"/>
      <c r="U45" s="3"/>
      <c r="V45" s="3"/>
      <c r="W45" s="3"/>
      <c r="X45" s="3"/>
      <c r="Y45" s="3"/>
      <c r="AE45">
        <f>SUMIF(L7:L43,AE44,G7:G43)</f>
        <v>0</v>
      </c>
      <c r="AF45">
        <f>SUMIF(L7:L43,AF44,G7:G43)</f>
        <v>0</v>
      </c>
      <c r="AG45" t="s">
        <v>213</v>
      </c>
    </row>
    <row r="46" spans="1:60" x14ac:dyDescent="0.25">
      <c r="C46" s="258"/>
      <c r="D46" s="10"/>
      <c r="AG46" t="s">
        <v>215</v>
      </c>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04AqKwgdRthuoI/3NiLQUqa/TrzXauFkc2B582eD8fjb4YqJY63bMjjfUvLFgIsrGOkexyCiBRBsLxeJkdvMg==" saltValue="avwjdccZRpNbzn8t2H1IFg==" spinCount="100000" sheet="1" formatRows="0"/>
  <mergeCells count="17">
    <mergeCell ref="C34:G34"/>
    <mergeCell ref="C36:G36"/>
    <mergeCell ref="C39:G39"/>
    <mergeCell ref="C41:G41"/>
    <mergeCell ref="C43:G43"/>
    <mergeCell ref="C21:G21"/>
    <mergeCell ref="C23:G23"/>
    <mergeCell ref="C25:G25"/>
    <mergeCell ref="C27:G27"/>
    <mergeCell ref="C30:G30"/>
    <mergeCell ref="C32:G32"/>
    <mergeCell ref="A1:G1"/>
    <mergeCell ref="C2:G2"/>
    <mergeCell ref="C3:G3"/>
    <mergeCell ref="C4:G4"/>
    <mergeCell ref="C9:G9"/>
    <mergeCell ref="C11:G11"/>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24A5-F6DF-4399-B085-FFC256A5DB81}">
  <sheetPr>
    <outlinePr summaryBelow="0"/>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76" customWidth="1"/>
    <col min="3" max="3" width="63.33203125" style="176"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7" t="s">
        <v>216</v>
      </c>
      <c r="B1" s="197"/>
      <c r="C1" s="197"/>
      <c r="D1" s="197"/>
      <c r="E1" s="197"/>
      <c r="F1" s="197"/>
      <c r="G1" s="197"/>
      <c r="AG1" t="s">
        <v>137</v>
      </c>
    </row>
    <row r="2" spans="1:60" ht="25.05" customHeight="1" x14ac:dyDescent="0.25">
      <c r="A2" s="198" t="s">
        <v>7</v>
      </c>
      <c r="B2" s="49" t="s">
        <v>43</v>
      </c>
      <c r="C2" s="201" t="s">
        <v>44</v>
      </c>
      <c r="D2" s="199"/>
      <c r="E2" s="199"/>
      <c r="F2" s="199"/>
      <c r="G2" s="200"/>
      <c r="AG2" t="s">
        <v>138</v>
      </c>
    </row>
    <row r="3" spans="1:60" ht="25.05" customHeight="1" x14ac:dyDescent="0.25">
      <c r="A3" s="198" t="s">
        <v>8</v>
      </c>
      <c r="B3" s="49" t="s">
        <v>53</v>
      </c>
      <c r="C3" s="201" t="s">
        <v>54</v>
      </c>
      <c r="D3" s="199"/>
      <c r="E3" s="199"/>
      <c r="F3" s="199"/>
      <c r="G3" s="200"/>
      <c r="AC3" s="176" t="s">
        <v>138</v>
      </c>
      <c r="AG3" t="s">
        <v>142</v>
      </c>
    </row>
    <row r="4" spans="1:60" ht="25.05" customHeight="1" x14ac:dyDescent="0.25">
      <c r="A4" s="202" t="s">
        <v>9</v>
      </c>
      <c r="B4" s="203" t="s">
        <v>47</v>
      </c>
      <c r="C4" s="204" t="s">
        <v>55</v>
      </c>
      <c r="D4" s="205"/>
      <c r="E4" s="205"/>
      <c r="F4" s="205"/>
      <c r="G4" s="206"/>
      <c r="AG4" t="s">
        <v>143</v>
      </c>
    </row>
    <row r="5" spans="1:60" x14ac:dyDescent="0.25">
      <c r="D5" s="10"/>
    </row>
    <row r="6" spans="1:60" ht="39.6" x14ac:dyDescent="0.25">
      <c r="A6" s="208" t="s">
        <v>144</v>
      </c>
      <c r="B6" s="210" t="s">
        <v>145</v>
      </c>
      <c r="C6" s="210" t="s">
        <v>146</v>
      </c>
      <c r="D6" s="209" t="s">
        <v>147</v>
      </c>
      <c r="E6" s="208" t="s">
        <v>148</v>
      </c>
      <c r="F6" s="207" t="s">
        <v>149</v>
      </c>
      <c r="G6" s="208" t="s">
        <v>29</v>
      </c>
      <c r="H6" s="211" t="s">
        <v>30</v>
      </c>
      <c r="I6" s="211" t="s">
        <v>150</v>
      </c>
      <c r="J6" s="211" t="s">
        <v>31</v>
      </c>
      <c r="K6" s="211" t="s">
        <v>151</v>
      </c>
      <c r="L6" s="211" t="s">
        <v>152</v>
      </c>
      <c r="M6" s="211" t="s">
        <v>153</v>
      </c>
      <c r="N6" s="211" t="s">
        <v>154</v>
      </c>
      <c r="O6" s="211" t="s">
        <v>155</v>
      </c>
      <c r="P6" s="211" t="s">
        <v>156</v>
      </c>
      <c r="Q6" s="211" t="s">
        <v>157</v>
      </c>
      <c r="R6" s="211" t="s">
        <v>158</v>
      </c>
      <c r="S6" s="211" t="s">
        <v>159</v>
      </c>
      <c r="T6" s="211" t="s">
        <v>160</v>
      </c>
      <c r="U6" s="211" t="s">
        <v>161</v>
      </c>
      <c r="V6" s="211" t="s">
        <v>162</v>
      </c>
      <c r="W6" s="211" t="s">
        <v>163</v>
      </c>
      <c r="X6" s="211" t="s">
        <v>164</v>
      </c>
      <c r="Y6" s="211" t="s">
        <v>165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5">
      <c r="A8" s="224" t="s">
        <v>166</v>
      </c>
      <c r="B8" s="225" t="s">
        <v>126</v>
      </c>
      <c r="C8" s="251" t="s">
        <v>127</v>
      </c>
      <c r="D8" s="226"/>
      <c r="E8" s="227"/>
      <c r="F8" s="228"/>
      <c r="G8" s="228">
        <f>SUMIF(AG9:AG31,"&lt;&gt;NOR",G9:G31)</f>
        <v>0</v>
      </c>
      <c r="H8" s="228"/>
      <c r="I8" s="228">
        <f>SUM(I9:I31)</f>
        <v>0</v>
      </c>
      <c r="J8" s="228"/>
      <c r="K8" s="228">
        <f>SUM(K9:K31)</f>
        <v>0</v>
      </c>
      <c r="L8" s="228"/>
      <c r="M8" s="228">
        <f>SUM(M9:M31)</f>
        <v>0</v>
      </c>
      <c r="N8" s="227"/>
      <c r="O8" s="227">
        <f>SUM(O9:O31)</f>
        <v>0.72</v>
      </c>
      <c r="P8" s="227"/>
      <c r="Q8" s="227">
        <f>SUM(Q9:Q31)</f>
        <v>0</v>
      </c>
      <c r="R8" s="228"/>
      <c r="S8" s="228"/>
      <c r="T8" s="229"/>
      <c r="U8" s="223"/>
      <c r="V8" s="223">
        <f>SUM(V9:V31)</f>
        <v>259.58999999999997</v>
      </c>
      <c r="W8" s="223"/>
      <c r="X8" s="223"/>
      <c r="Y8" s="223"/>
      <c r="AG8" t="s">
        <v>167</v>
      </c>
    </row>
    <row r="9" spans="1:60" outlineLevel="1" x14ac:dyDescent="0.25">
      <c r="A9" s="234">
        <v>1</v>
      </c>
      <c r="B9" s="235" t="s">
        <v>262</v>
      </c>
      <c r="C9" s="252" t="s">
        <v>263</v>
      </c>
      <c r="D9" s="236" t="s">
        <v>264</v>
      </c>
      <c r="E9" s="237">
        <v>60</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265</v>
      </c>
      <c r="S9" s="239" t="s">
        <v>171</v>
      </c>
      <c r="T9" s="240" t="s">
        <v>266</v>
      </c>
      <c r="U9" s="222">
        <v>0.52900000000000003</v>
      </c>
      <c r="V9" s="222">
        <f>ROUND(E9*U9,2)</f>
        <v>31.74</v>
      </c>
      <c r="W9" s="222"/>
      <c r="X9" s="222" t="s">
        <v>220</v>
      </c>
      <c r="Y9" s="222" t="s">
        <v>173</v>
      </c>
      <c r="Z9" s="212"/>
      <c r="AA9" s="212"/>
      <c r="AB9" s="212"/>
      <c r="AC9" s="212"/>
      <c r="AD9" s="212"/>
      <c r="AE9" s="212"/>
      <c r="AF9" s="212"/>
      <c r="AG9" s="212" t="s">
        <v>267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5">
      <c r="A10" s="219"/>
      <c r="B10" s="220"/>
      <c r="C10" s="262" t="s">
        <v>268</v>
      </c>
      <c r="D10" s="261"/>
      <c r="E10" s="261"/>
      <c r="F10" s="261"/>
      <c r="G10" s="26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269</v>
      </c>
      <c r="AH10" s="212"/>
      <c r="AI10" s="212"/>
      <c r="AJ10" s="212"/>
      <c r="AK10" s="212"/>
      <c r="AL10" s="212"/>
      <c r="AM10" s="212"/>
      <c r="AN10" s="212"/>
      <c r="AO10" s="212"/>
      <c r="AP10" s="212"/>
      <c r="AQ10" s="212"/>
      <c r="AR10" s="212"/>
      <c r="AS10" s="212"/>
      <c r="AT10" s="212"/>
      <c r="AU10" s="212"/>
      <c r="AV10" s="212"/>
      <c r="AW10" s="212"/>
      <c r="AX10" s="212"/>
      <c r="AY10" s="212"/>
      <c r="AZ10" s="212"/>
      <c r="BA10" s="242" t="str">
        <f>C10</f>
        <v>se svislým přemístění výkopku do 4 m a s přehozením výkopku na vzdálenost do 3 m nebo s naložením na dopravní prostředek,</v>
      </c>
      <c r="BB10" s="212"/>
      <c r="BC10" s="212"/>
      <c r="BD10" s="212"/>
      <c r="BE10" s="212"/>
      <c r="BF10" s="212"/>
      <c r="BG10" s="212"/>
      <c r="BH10" s="212"/>
    </row>
    <row r="11" spans="1:60" outlineLevel="1" x14ac:dyDescent="0.25">
      <c r="A11" s="234">
        <v>2</v>
      </c>
      <c r="B11" s="235" t="s">
        <v>270</v>
      </c>
      <c r="C11" s="252" t="s">
        <v>271</v>
      </c>
      <c r="D11" s="236" t="s">
        <v>264</v>
      </c>
      <c r="E11" s="237">
        <v>60</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265</v>
      </c>
      <c r="S11" s="239" t="s">
        <v>171</v>
      </c>
      <c r="T11" s="240" t="s">
        <v>266</v>
      </c>
      <c r="U11" s="222">
        <v>3.4000000000000002E-2</v>
      </c>
      <c r="V11" s="222">
        <f>ROUND(E11*U11,2)</f>
        <v>2.04</v>
      </c>
      <c r="W11" s="222"/>
      <c r="X11" s="222" t="s">
        <v>220</v>
      </c>
      <c r="Y11" s="222" t="s">
        <v>173</v>
      </c>
      <c r="Z11" s="212"/>
      <c r="AA11" s="212"/>
      <c r="AB11" s="212"/>
      <c r="AC11" s="212"/>
      <c r="AD11" s="212"/>
      <c r="AE11" s="212"/>
      <c r="AF11" s="212"/>
      <c r="AG11" s="212" t="s">
        <v>267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5">
      <c r="A12" s="219"/>
      <c r="B12" s="220"/>
      <c r="C12" s="262" t="s">
        <v>268</v>
      </c>
      <c r="D12" s="261"/>
      <c r="E12" s="261"/>
      <c r="F12" s="261"/>
      <c r="G12" s="26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269</v>
      </c>
      <c r="AH12" s="212"/>
      <c r="AI12" s="212"/>
      <c r="AJ12" s="212"/>
      <c r="AK12" s="212"/>
      <c r="AL12" s="212"/>
      <c r="AM12" s="212"/>
      <c r="AN12" s="212"/>
      <c r="AO12" s="212"/>
      <c r="AP12" s="212"/>
      <c r="AQ12" s="212"/>
      <c r="AR12" s="212"/>
      <c r="AS12" s="212"/>
      <c r="AT12" s="212"/>
      <c r="AU12" s="212"/>
      <c r="AV12" s="212"/>
      <c r="AW12" s="212"/>
      <c r="AX12" s="212"/>
      <c r="AY12" s="212"/>
      <c r="AZ12" s="212"/>
      <c r="BA12" s="242" t="str">
        <f>C12</f>
        <v>se svislým přemístění výkopku do 4 m a s přehozením výkopku na vzdálenost do 3 m nebo s naložením na dopravní prostředek,</v>
      </c>
      <c r="BB12" s="212"/>
      <c r="BC12" s="212"/>
      <c r="BD12" s="212"/>
      <c r="BE12" s="212"/>
      <c r="BF12" s="212"/>
      <c r="BG12" s="212"/>
      <c r="BH12" s="212"/>
    </row>
    <row r="13" spans="1:60" ht="20.399999999999999" outlineLevel="1" x14ac:dyDescent="0.25">
      <c r="A13" s="234">
        <v>3</v>
      </c>
      <c r="B13" s="235" t="s">
        <v>272</v>
      </c>
      <c r="C13" s="252" t="s">
        <v>273</v>
      </c>
      <c r="D13" s="236" t="s">
        <v>264</v>
      </c>
      <c r="E13" s="237">
        <v>300</v>
      </c>
      <c r="F13" s="238"/>
      <c r="G13" s="239">
        <f>ROUND(E13*F13,2)</f>
        <v>0</v>
      </c>
      <c r="H13" s="238"/>
      <c r="I13" s="239">
        <f>ROUND(E13*H13,2)</f>
        <v>0</v>
      </c>
      <c r="J13" s="238"/>
      <c r="K13" s="239">
        <f>ROUND(E13*J13,2)</f>
        <v>0</v>
      </c>
      <c r="L13" s="239">
        <v>21</v>
      </c>
      <c r="M13" s="239">
        <f>G13*(1+L13/100)</f>
        <v>0</v>
      </c>
      <c r="N13" s="237">
        <v>1.0000000000000001E-5</v>
      </c>
      <c r="O13" s="237">
        <f>ROUND(E13*N13,2)</f>
        <v>0</v>
      </c>
      <c r="P13" s="237">
        <v>0</v>
      </c>
      <c r="Q13" s="237">
        <f>ROUND(E13*P13,2)</f>
        <v>0</v>
      </c>
      <c r="R13" s="239" t="s">
        <v>265</v>
      </c>
      <c r="S13" s="239" t="s">
        <v>171</v>
      </c>
      <c r="T13" s="240" t="s">
        <v>266</v>
      </c>
      <c r="U13" s="222">
        <v>0.17699999999999999</v>
      </c>
      <c r="V13" s="222">
        <f>ROUND(E13*U13,2)</f>
        <v>53.1</v>
      </c>
      <c r="W13" s="222"/>
      <c r="X13" s="222" t="s">
        <v>220</v>
      </c>
      <c r="Y13" s="222" t="s">
        <v>173</v>
      </c>
      <c r="Z13" s="212"/>
      <c r="AA13" s="212"/>
      <c r="AB13" s="212"/>
      <c r="AC13" s="212"/>
      <c r="AD13" s="212"/>
      <c r="AE13" s="212"/>
      <c r="AF13" s="212"/>
      <c r="AG13" s="212" t="s">
        <v>267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5">
      <c r="A14" s="219"/>
      <c r="B14" s="220"/>
      <c r="C14" s="262" t="s">
        <v>274</v>
      </c>
      <c r="D14" s="261"/>
      <c r="E14" s="261"/>
      <c r="F14" s="261"/>
      <c r="G14" s="261"/>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269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4">
        <v>4</v>
      </c>
      <c r="B15" s="235" t="s">
        <v>275</v>
      </c>
      <c r="C15" s="252" t="s">
        <v>276</v>
      </c>
      <c r="D15" s="236" t="s">
        <v>264</v>
      </c>
      <c r="E15" s="237">
        <v>350</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265</v>
      </c>
      <c r="S15" s="239" t="s">
        <v>171</v>
      </c>
      <c r="T15" s="240" t="s">
        <v>266</v>
      </c>
      <c r="U15" s="222">
        <v>1.0999999999999999E-2</v>
      </c>
      <c r="V15" s="222">
        <f>ROUND(E15*U15,2)</f>
        <v>3.85</v>
      </c>
      <c r="W15" s="222"/>
      <c r="X15" s="222" t="s">
        <v>220</v>
      </c>
      <c r="Y15" s="222" t="s">
        <v>173</v>
      </c>
      <c r="Z15" s="212"/>
      <c r="AA15" s="212"/>
      <c r="AB15" s="212"/>
      <c r="AC15" s="212"/>
      <c r="AD15" s="212"/>
      <c r="AE15" s="212"/>
      <c r="AF15" s="212"/>
      <c r="AG15" s="212" t="s">
        <v>267</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5">
      <c r="A16" s="219"/>
      <c r="B16" s="220"/>
      <c r="C16" s="262" t="s">
        <v>277</v>
      </c>
      <c r="D16" s="261"/>
      <c r="E16" s="261"/>
      <c r="F16" s="261"/>
      <c r="G16" s="261"/>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269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0.399999999999999" outlineLevel="1" x14ac:dyDescent="0.25">
      <c r="A17" s="234">
        <v>5</v>
      </c>
      <c r="B17" s="235" t="s">
        <v>278</v>
      </c>
      <c r="C17" s="252" t="s">
        <v>279</v>
      </c>
      <c r="D17" s="236" t="s">
        <v>264</v>
      </c>
      <c r="E17" s="237">
        <v>10</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265</v>
      </c>
      <c r="S17" s="239" t="s">
        <v>171</v>
      </c>
      <c r="T17" s="240" t="s">
        <v>266</v>
      </c>
      <c r="U17" s="222">
        <v>5.8999999999999997E-2</v>
      </c>
      <c r="V17" s="222">
        <f>ROUND(E17*U17,2)</f>
        <v>0.59</v>
      </c>
      <c r="W17" s="222"/>
      <c r="X17" s="222" t="s">
        <v>220</v>
      </c>
      <c r="Y17" s="222" t="s">
        <v>173</v>
      </c>
      <c r="Z17" s="212"/>
      <c r="AA17" s="212"/>
      <c r="AB17" s="212"/>
      <c r="AC17" s="212"/>
      <c r="AD17" s="212"/>
      <c r="AE17" s="212"/>
      <c r="AF17" s="212"/>
      <c r="AG17" s="212" t="s">
        <v>267</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5">
      <c r="A18" s="219"/>
      <c r="B18" s="220"/>
      <c r="C18" s="262" t="s">
        <v>280</v>
      </c>
      <c r="D18" s="261"/>
      <c r="E18" s="261"/>
      <c r="F18" s="261"/>
      <c r="G18" s="261"/>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269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34">
        <v>6</v>
      </c>
      <c r="B19" s="235" t="s">
        <v>281</v>
      </c>
      <c r="C19" s="252" t="s">
        <v>282</v>
      </c>
      <c r="D19" s="236" t="s">
        <v>219</v>
      </c>
      <c r="E19" s="237">
        <v>226</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283</v>
      </c>
      <c r="S19" s="239" t="s">
        <v>171</v>
      </c>
      <c r="T19" s="240" t="s">
        <v>266</v>
      </c>
      <c r="U19" s="222">
        <v>7.2999999999999995E-2</v>
      </c>
      <c r="V19" s="222">
        <f>ROUND(E19*U19,2)</f>
        <v>16.5</v>
      </c>
      <c r="W19" s="222"/>
      <c r="X19" s="222" t="s">
        <v>220</v>
      </c>
      <c r="Y19" s="222" t="s">
        <v>173</v>
      </c>
      <c r="Z19" s="212"/>
      <c r="AA19" s="212"/>
      <c r="AB19" s="212"/>
      <c r="AC19" s="212"/>
      <c r="AD19" s="212"/>
      <c r="AE19" s="212"/>
      <c r="AF19" s="212"/>
      <c r="AG19" s="212" t="s">
        <v>221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5">
      <c r="A20" s="219"/>
      <c r="B20" s="220"/>
      <c r="C20" s="262" t="s">
        <v>284</v>
      </c>
      <c r="D20" s="261"/>
      <c r="E20" s="261"/>
      <c r="F20" s="261"/>
      <c r="G20" s="261"/>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269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0.399999999999999" outlineLevel="1" x14ac:dyDescent="0.25">
      <c r="A21" s="234">
        <v>7</v>
      </c>
      <c r="B21" s="235" t="s">
        <v>285</v>
      </c>
      <c r="C21" s="252" t="s">
        <v>286</v>
      </c>
      <c r="D21" s="236" t="s">
        <v>219</v>
      </c>
      <c r="E21" s="237">
        <v>226</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265</v>
      </c>
      <c r="S21" s="239" t="s">
        <v>171</v>
      </c>
      <c r="T21" s="240" t="s">
        <v>266</v>
      </c>
      <c r="U21" s="222">
        <v>0.26300000000000001</v>
      </c>
      <c r="V21" s="222">
        <f>ROUND(E21*U21,2)</f>
        <v>59.44</v>
      </c>
      <c r="W21" s="222"/>
      <c r="X21" s="222" t="s">
        <v>220</v>
      </c>
      <c r="Y21" s="222" t="s">
        <v>173</v>
      </c>
      <c r="Z21" s="212"/>
      <c r="AA21" s="212"/>
      <c r="AB21" s="212"/>
      <c r="AC21" s="212"/>
      <c r="AD21" s="212"/>
      <c r="AE21" s="212"/>
      <c r="AF21" s="212"/>
      <c r="AG21" s="212" t="s">
        <v>267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5">
      <c r="A22" s="219"/>
      <c r="B22" s="220"/>
      <c r="C22" s="262" t="s">
        <v>287</v>
      </c>
      <c r="D22" s="261"/>
      <c r="E22" s="261"/>
      <c r="F22" s="261"/>
      <c r="G22" s="261"/>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269</v>
      </c>
      <c r="AH22" s="212"/>
      <c r="AI22" s="212"/>
      <c r="AJ22" s="212"/>
      <c r="AK22" s="212"/>
      <c r="AL22" s="212"/>
      <c r="AM22" s="212"/>
      <c r="AN22" s="212"/>
      <c r="AO22" s="212"/>
      <c r="AP22" s="212"/>
      <c r="AQ22" s="212"/>
      <c r="AR22" s="212"/>
      <c r="AS22" s="212"/>
      <c r="AT22" s="212"/>
      <c r="AU22" s="212"/>
      <c r="AV22" s="212"/>
      <c r="AW22" s="212"/>
      <c r="AX22" s="212"/>
      <c r="AY22" s="212"/>
      <c r="AZ22" s="212"/>
      <c r="BA22" s="242" t="str">
        <f>C22</f>
        <v>s případným nutným přemístěním hromad nebo dočasných skládek na místo potřeby ze vzdálenosti do 30 m, ve svahu sklonu přes 1 : 5,</v>
      </c>
      <c r="BB22" s="212"/>
      <c r="BC22" s="212"/>
      <c r="BD22" s="212"/>
      <c r="BE22" s="212"/>
      <c r="BF22" s="212"/>
      <c r="BG22" s="212"/>
      <c r="BH22" s="212"/>
    </row>
    <row r="23" spans="1:60" outlineLevel="1" x14ac:dyDescent="0.25">
      <c r="A23" s="234">
        <v>8</v>
      </c>
      <c r="B23" s="235" t="s">
        <v>288</v>
      </c>
      <c r="C23" s="252" t="s">
        <v>289</v>
      </c>
      <c r="D23" s="236" t="s">
        <v>219</v>
      </c>
      <c r="E23" s="237">
        <v>75</v>
      </c>
      <c r="F23" s="238"/>
      <c r="G23" s="239">
        <f>ROUND(E23*F23,2)</f>
        <v>0</v>
      </c>
      <c r="H23" s="238"/>
      <c r="I23" s="239">
        <f>ROUND(E23*H23,2)</f>
        <v>0</v>
      </c>
      <c r="J23" s="238"/>
      <c r="K23" s="239">
        <f>ROUND(E23*J23,2)</f>
        <v>0</v>
      </c>
      <c r="L23" s="239">
        <v>21</v>
      </c>
      <c r="M23" s="239">
        <f>G23*(1+L23/100)</f>
        <v>0</v>
      </c>
      <c r="N23" s="237">
        <v>9.4000000000000004E-3</v>
      </c>
      <c r="O23" s="237">
        <f>ROUND(E23*N23,2)</f>
        <v>0.71</v>
      </c>
      <c r="P23" s="237">
        <v>0</v>
      </c>
      <c r="Q23" s="237">
        <f>ROUND(E23*P23,2)</f>
        <v>0</v>
      </c>
      <c r="R23" s="239" t="s">
        <v>283</v>
      </c>
      <c r="S23" s="239" t="s">
        <v>171</v>
      </c>
      <c r="T23" s="240" t="s">
        <v>266</v>
      </c>
      <c r="U23" s="222">
        <v>0.86</v>
      </c>
      <c r="V23" s="222">
        <f>ROUND(E23*U23,2)</f>
        <v>64.5</v>
      </c>
      <c r="W23" s="222"/>
      <c r="X23" s="222" t="s">
        <v>220</v>
      </c>
      <c r="Y23" s="222" t="s">
        <v>173</v>
      </c>
      <c r="Z23" s="212"/>
      <c r="AA23" s="212"/>
      <c r="AB23" s="212"/>
      <c r="AC23" s="212"/>
      <c r="AD23" s="212"/>
      <c r="AE23" s="212"/>
      <c r="AF23" s="212"/>
      <c r="AG23" s="212" t="s">
        <v>267</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5">
      <c r="A24" s="219"/>
      <c r="B24" s="220"/>
      <c r="C24" s="262" t="s">
        <v>290</v>
      </c>
      <c r="D24" s="261"/>
      <c r="E24" s="261"/>
      <c r="F24" s="261"/>
      <c r="G24" s="26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269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5">
      <c r="A25" s="219"/>
      <c r="B25" s="220"/>
      <c r="C25" s="263" t="s">
        <v>291</v>
      </c>
      <c r="D25" s="259"/>
      <c r="E25" s="260">
        <v>75</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292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4">
        <v>9</v>
      </c>
      <c r="B26" s="235" t="s">
        <v>293</v>
      </c>
      <c r="C26" s="252" t="s">
        <v>294</v>
      </c>
      <c r="D26" s="236" t="s">
        <v>219</v>
      </c>
      <c r="E26" s="237">
        <v>75</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283</v>
      </c>
      <c r="S26" s="239" t="s">
        <v>171</v>
      </c>
      <c r="T26" s="240" t="s">
        <v>266</v>
      </c>
      <c r="U26" s="222">
        <v>0.371</v>
      </c>
      <c r="V26" s="222">
        <f>ROUND(E26*U26,2)</f>
        <v>27.83</v>
      </c>
      <c r="W26" s="222"/>
      <c r="X26" s="222" t="s">
        <v>220</v>
      </c>
      <c r="Y26" s="222" t="s">
        <v>173</v>
      </c>
      <c r="Z26" s="212"/>
      <c r="AA26" s="212"/>
      <c r="AB26" s="212"/>
      <c r="AC26" s="212"/>
      <c r="AD26" s="212"/>
      <c r="AE26" s="212"/>
      <c r="AF26" s="212"/>
      <c r="AG26" s="212" t="s">
        <v>267</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5">
      <c r="A27" s="219"/>
      <c r="B27" s="220"/>
      <c r="C27" s="262" t="s">
        <v>290</v>
      </c>
      <c r="D27" s="261"/>
      <c r="E27" s="261"/>
      <c r="F27" s="261"/>
      <c r="G27" s="26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269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4">
        <v>10</v>
      </c>
      <c r="B28" s="245" t="s">
        <v>295</v>
      </c>
      <c r="C28" s="255" t="s">
        <v>296</v>
      </c>
      <c r="D28" s="246" t="s">
        <v>264</v>
      </c>
      <c r="E28" s="247">
        <v>350</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t="s">
        <v>265</v>
      </c>
      <c r="S28" s="249" t="s">
        <v>171</v>
      </c>
      <c r="T28" s="250" t="s">
        <v>266</v>
      </c>
      <c r="U28" s="222">
        <v>0</v>
      </c>
      <c r="V28" s="222">
        <f>ROUND(E28*U28,2)</f>
        <v>0</v>
      </c>
      <c r="W28" s="222"/>
      <c r="X28" s="222" t="s">
        <v>220</v>
      </c>
      <c r="Y28" s="222" t="s">
        <v>173</v>
      </c>
      <c r="Z28" s="212"/>
      <c r="AA28" s="212"/>
      <c r="AB28" s="212"/>
      <c r="AC28" s="212"/>
      <c r="AD28" s="212"/>
      <c r="AE28" s="212"/>
      <c r="AF28" s="212"/>
      <c r="AG28" s="212" t="s">
        <v>267</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4">
        <v>11</v>
      </c>
      <c r="B29" s="245" t="s">
        <v>297</v>
      </c>
      <c r="C29" s="255" t="s">
        <v>298</v>
      </c>
      <c r="D29" s="246" t="s">
        <v>299</v>
      </c>
      <c r="E29" s="247">
        <v>60</v>
      </c>
      <c r="F29" s="248"/>
      <c r="G29" s="249">
        <f>ROUND(E29*F29,2)</f>
        <v>0</v>
      </c>
      <c r="H29" s="248"/>
      <c r="I29" s="249">
        <f>ROUND(E29*H29,2)</f>
        <v>0</v>
      </c>
      <c r="J29" s="248"/>
      <c r="K29" s="249">
        <f>ROUND(E29*J29,2)</f>
        <v>0</v>
      </c>
      <c r="L29" s="249">
        <v>21</v>
      </c>
      <c r="M29" s="249">
        <f>G29*(1+L29/100)</f>
        <v>0</v>
      </c>
      <c r="N29" s="247">
        <v>0</v>
      </c>
      <c r="O29" s="247">
        <f>ROUND(E29*N29,2)</f>
        <v>0</v>
      </c>
      <c r="P29" s="247">
        <v>0</v>
      </c>
      <c r="Q29" s="247">
        <f>ROUND(E29*P29,2)</f>
        <v>0</v>
      </c>
      <c r="R29" s="249"/>
      <c r="S29" s="249" t="s">
        <v>210</v>
      </c>
      <c r="T29" s="250" t="s">
        <v>172</v>
      </c>
      <c r="U29" s="222">
        <v>0</v>
      </c>
      <c r="V29" s="222">
        <f>ROUND(E29*U29,2)</f>
        <v>0</v>
      </c>
      <c r="W29" s="222"/>
      <c r="X29" s="222" t="s">
        <v>220</v>
      </c>
      <c r="Y29" s="222" t="s">
        <v>173</v>
      </c>
      <c r="Z29" s="212"/>
      <c r="AA29" s="212"/>
      <c r="AB29" s="212"/>
      <c r="AC29" s="212"/>
      <c r="AD29" s="212"/>
      <c r="AE29" s="212"/>
      <c r="AF29" s="212"/>
      <c r="AG29" s="212" t="s">
        <v>267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4">
        <v>12</v>
      </c>
      <c r="B30" s="235" t="s">
        <v>300</v>
      </c>
      <c r="C30" s="252" t="s">
        <v>301</v>
      </c>
      <c r="D30" s="236" t="s">
        <v>302</v>
      </c>
      <c r="E30" s="237">
        <v>6.78</v>
      </c>
      <c r="F30" s="238"/>
      <c r="G30" s="239">
        <f>ROUND(E30*F30,2)</f>
        <v>0</v>
      </c>
      <c r="H30" s="238"/>
      <c r="I30" s="239">
        <f>ROUND(E30*H30,2)</f>
        <v>0</v>
      </c>
      <c r="J30" s="238"/>
      <c r="K30" s="239">
        <f>ROUND(E30*J30,2)</f>
        <v>0</v>
      </c>
      <c r="L30" s="239">
        <v>21</v>
      </c>
      <c r="M30" s="239">
        <f>G30*(1+L30/100)</f>
        <v>0</v>
      </c>
      <c r="N30" s="237">
        <v>1E-3</v>
      </c>
      <c r="O30" s="237">
        <f>ROUND(E30*N30,2)</f>
        <v>0.01</v>
      </c>
      <c r="P30" s="237">
        <v>0</v>
      </c>
      <c r="Q30" s="237">
        <f>ROUND(E30*P30,2)</f>
        <v>0</v>
      </c>
      <c r="R30" s="239" t="s">
        <v>303</v>
      </c>
      <c r="S30" s="239" t="s">
        <v>171</v>
      </c>
      <c r="T30" s="240" t="s">
        <v>266</v>
      </c>
      <c r="U30" s="222">
        <v>0</v>
      </c>
      <c r="V30" s="222">
        <f>ROUND(E30*U30,2)</f>
        <v>0</v>
      </c>
      <c r="W30" s="222"/>
      <c r="X30" s="222" t="s">
        <v>226</v>
      </c>
      <c r="Y30" s="222" t="s">
        <v>173</v>
      </c>
      <c r="Z30" s="212"/>
      <c r="AA30" s="212"/>
      <c r="AB30" s="212"/>
      <c r="AC30" s="212"/>
      <c r="AD30" s="212"/>
      <c r="AE30" s="212"/>
      <c r="AF30" s="212"/>
      <c r="AG30" s="212" t="s">
        <v>304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5">
      <c r="A31" s="219"/>
      <c r="B31" s="220"/>
      <c r="C31" s="263" t="s">
        <v>305</v>
      </c>
      <c r="D31" s="259"/>
      <c r="E31" s="260">
        <v>6.78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292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5">
      <c r="A32" s="224" t="s">
        <v>166</v>
      </c>
      <c r="B32" s="225" t="s">
        <v>128</v>
      </c>
      <c r="C32" s="251" t="s">
        <v>129</v>
      </c>
      <c r="D32" s="226"/>
      <c r="E32" s="227"/>
      <c r="F32" s="228"/>
      <c r="G32" s="228">
        <f>SUMIF(AG33:AG44,"&lt;&gt;NOR",G33:G44)</f>
        <v>0</v>
      </c>
      <c r="H32" s="228"/>
      <c r="I32" s="228">
        <f>SUM(I33:I44)</f>
        <v>0</v>
      </c>
      <c r="J32" s="228"/>
      <c r="K32" s="228">
        <f>SUM(K33:K44)</f>
        <v>0</v>
      </c>
      <c r="L32" s="228"/>
      <c r="M32" s="228">
        <f>SUM(M33:M44)</f>
        <v>0</v>
      </c>
      <c r="N32" s="227"/>
      <c r="O32" s="227">
        <f>SUM(O33:O44)</f>
        <v>879.49</v>
      </c>
      <c r="P32" s="227"/>
      <c r="Q32" s="227">
        <f>SUM(Q33:Q44)</f>
        <v>0</v>
      </c>
      <c r="R32" s="228"/>
      <c r="S32" s="228"/>
      <c r="T32" s="229"/>
      <c r="U32" s="223"/>
      <c r="V32" s="223">
        <f>SUM(V33:V44)</f>
        <v>379.44</v>
      </c>
      <c r="W32" s="223"/>
      <c r="X32" s="223"/>
      <c r="Y32" s="223"/>
      <c r="AG32" t="s">
        <v>167</v>
      </c>
    </row>
    <row r="33" spans="1:60" outlineLevel="1" x14ac:dyDescent="0.25">
      <c r="A33" s="234">
        <v>13</v>
      </c>
      <c r="B33" s="235" t="s">
        <v>306</v>
      </c>
      <c r="C33" s="252" t="s">
        <v>307</v>
      </c>
      <c r="D33" s="236" t="s">
        <v>264</v>
      </c>
      <c r="E33" s="237">
        <v>17</v>
      </c>
      <c r="F33" s="238"/>
      <c r="G33" s="239">
        <f>ROUND(E33*F33,2)</f>
        <v>0</v>
      </c>
      <c r="H33" s="238"/>
      <c r="I33" s="239">
        <f>ROUND(E33*H33,2)</f>
        <v>0</v>
      </c>
      <c r="J33" s="238"/>
      <c r="K33" s="239">
        <f>ROUND(E33*J33,2)</f>
        <v>0</v>
      </c>
      <c r="L33" s="239">
        <v>21</v>
      </c>
      <c r="M33" s="239">
        <f>G33*(1+L33/100)</f>
        <v>0</v>
      </c>
      <c r="N33" s="237">
        <v>2.25</v>
      </c>
      <c r="O33" s="237">
        <f>ROUND(E33*N33,2)</f>
        <v>38.25</v>
      </c>
      <c r="P33" s="237">
        <v>0</v>
      </c>
      <c r="Q33" s="237">
        <f>ROUND(E33*P33,2)</f>
        <v>0</v>
      </c>
      <c r="R33" s="239" t="s">
        <v>308</v>
      </c>
      <c r="S33" s="239" t="s">
        <v>171</v>
      </c>
      <c r="T33" s="240" t="s">
        <v>266</v>
      </c>
      <c r="U33" s="222">
        <v>0.15</v>
      </c>
      <c r="V33" s="222">
        <f>ROUND(E33*U33,2)</f>
        <v>2.5499999999999998</v>
      </c>
      <c r="W33" s="222"/>
      <c r="X33" s="222" t="s">
        <v>220</v>
      </c>
      <c r="Y33" s="222" t="s">
        <v>173</v>
      </c>
      <c r="Z33" s="212"/>
      <c r="AA33" s="212"/>
      <c r="AB33" s="212"/>
      <c r="AC33" s="212"/>
      <c r="AD33" s="212"/>
      <c r="AE33" s="212"/>
      <c r="AF33" s="212"/>
      <c r="AG33" s="212" t="s">
        <v>267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5">
      <c r="A34" s="219"/>
      <c r="B34" s="220"/>
      <c r="C34" s="262" t="s">
        <v>309</v>
      </c>
      <c r="D34" s="261"/>
      <c r="E34" s="261"/>
      <c r="F34" s="261"/>
      <c r="G34" s="261"/>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269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5">
      <c r="A35" s="219"/>
      <c r="B35" s="220"/>
      <c r="C35" s="263" t="s">
        <v>310</v>
      </c>
      <c r="D35" s="259"/>
      <c r="E35" s="260">
        <v>17</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292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0.399999999999999" outlineLevel="1" x14ac:dyDescent="0.25">
      <c r="A36" s="234">
        <v>14</v>
      </c>
      <c r="B36" s="235" t="s">
        <v>311</v>
      </c>
      <c r="C36" s="252" t="s">
        <v>312</v>
      </c>
      <c r="D36" s="236" t="s">
        <v>264</v>
      </c>
      <c r="E36" s="237">
        <v>322</v>
      </c>
      <c r="F36" s="238"/>
      <c r="G36" s="239">
        <f>ROUND(E36*F36,2)</f>
        <v>0</v>
      </c>
      <c r="H36" s="238"/>
      <c r="I36" s="239">
        <f>ROUND(E36*H36,2)</f>
        <v>0</v>
      </c>
      <c r="J36" s="238"/>
      <c r="K36" s="239">
        <f>ROUND(E36*J36,2)</f>
        <v>0</v>
      </c>
      <c r="L36" s="239">
        <v>21</v>
      </c>
      <c r="M36" s="239">
        <f>G36*(1+L36/100)</f>
        <v>0</v>
      </c>
      <c r="N36" s="237">
        <v>2.27136</v>
      </c>
      <c r="O36" s="237">
        <f>ROUND(E36*N36,2)</f>
        <v>731.38</v>
      </c>
      <c r="P36" s="237">
        <v>0</v>
      </c>
      <c r="Q36" s="237">
        <f>ROUND(E36*P36,2)</f>
        <v>0</v>
      </c>
      <c r="R36" s="239" t="s">
        <v>308</v>
      </c>
      <c r="S36" s="239" t="s">
        <v>171</v>
      </c>
      <c r="T36" s="240" t="s">
        <v>266</v>
      </c>
      <c r="U36" s="222">
        <v>0.67</v>
      </c>
      <c r="V36" s="222">
        <f>ROUND(E36*U36,2)</f>
        <v>215.74</v>
      </c>
      <c r="W36" s="222"/>
      <c r="X36" s="222" t="s">
        <v>220</v>
      </c>
      <c r="Y36" s="222" t="s">
        <v>173</v>
      </c>
      <c r="Z36" s="212"/>
      <c r="AA36" s="212"/>
      <c r="AB36" s="212"/>
      <c r="AC36" s="212"/>
      <c r="AD36" s="212"/>
      <c r="AE36" s="212"/>
      <c r="AF36" s="212"/>
      <c r="AG36" s="212" t="s">
        <v>267</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5">
      <c r="A37" s="219"/>
      <c r="B37" s="220"/>
      <c r="C37" s="262" t="s">
        <v>313</v>
      </c>
      <c r="D37" s="261"/>
      <c r="E37" s="261"/>
      <c r="F37" s="261"/>
      <c r="G37" s="261"/>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269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5">
      <c r="A38" s="219"/>
      <c r="B38" s="220"/>
      <c r="C38" s="263" t="s">
        <v>314</v>
      </c>
      <c r="D38" s="259"/>
      <c r="E38" s="260">
        <v>322</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292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4">
        <v>15</v>
      </c>
      <c r="B39" s="235" t="s">
        <v>315</v>
      </c>
      <c r="C39" s="252" t="s">
        <v>316</v>
      </c>
      <c r="D39" s="236" t="s">
        <v>264</v>
      </c>
      <c r="E39" s="237">
        <v>55</v>
      </c>
      <c r="F39" s="238"/>
      <c r="G39" s="239">
        <f>ROUND(E39*F39,2)</f>
        <v>0</v>
      </c>
      <c r="H39" s="238"/>
      <c r="I39" s="239">
        <f>ROUND(E39*H39,2)</f>
        <v>0</v>
      </c>
      <c r="J39" s="238"/>
      <c r="K39" s="239">
        <f>ROUND(E39*J39,2)</f>
        <v>0</v>
      </c>
      <c r="L39" s="239">
        <v>21</v>
      </c>
      <c r="M39" s="239">
        <f>G39*(1+L39/100)</f>
        <v>0</v>
      </c>
      <c r="N39" s="237">
        <v>1.9973700000000001</v>
      </c>
      <c r="O39" s="237">
        <f>ROUND(E39*N39,2)</f>
        <v>109.86</v>
      </c>
      <c r="P39" s="237">
        <v>0</v>
      </c>
      <c r="Q39" s="237">
        <f>ROUND(E39*P39,2)</f>
        <v>0</v>
      </c>
      <c r="R39" s="239" t="s">
        <v>308</v>
      </c>
      <c r="S39" s="239" t="s">
        <v>171</v>
      </c>
      <c r="T39" s="240" t="s">
        <v>266</v>
      </c>
      <c r="U39" s="222">
        <v>2.4700000000000002</v>
      </c>
      <c r="V39" s="222">
        <f>ROUND(E39*U39,2)</f>
        <v>135.85</v>
      </c>
      <c r="W39" s="222"/>
      <c r="X39" s="222" t="s">
        <v>220</v>
      </c>
      <c r="Y39" s="222" t="s">
        <v>173</v>
      </c>
      <c r="Z39" s="212"/>
      <c r="AA39" s="212"/>
      <c r="AB39" s="212"/>
      <c r="AC39" s="212"/>
      <c r="AD39" s="212"/>
      <c r="AE39" s="212"/>
      <c r="AF39" s="212"/>
      <c r="AG39" s="212" t="s">
        <v>267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5">
      <c r="A40" s="219"/>
      <c r="B40" s="220"/>
      <c r="C40" s="262" t="s">
        <v>317</v>
      </c>
      <c r="D40" s="261"/>
      <c r="E40" s="261"/>
      <c r="F40" s="261"/>
      <c r="G40" s="26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269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5">
      <c r="A41" s="219"/>
      <c r="B41" s="220"/>
      <c r="C41" s="263" t="s">
        <v>318</v>
      </c>
      <c r="D41" s="259"/>
      <c r="E41" s="260">
        <v>55</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292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4">
        <v>16</v>
      </c>
      <c r="B42" s="235" t="s">
        <v>319</v>
      </c>
      <c r="C42" s="252" t="s">
        <v>320</v>
      </c>
      <c r="D42" s="236" t="s">
        <v>219</v>
      </c>
      <c r="E42" s="237">
        <v>55</v>
      </c>
      <c r="F42" s="238"/>
      <c r="G42" s="239">
        <f>ROUND(E42*F42,2)</f>
        <v>0</v>
      </c>
      <c r="H42" s="238"/>
      <c r="I42" s="239">
        <f>ROUND(E42*H42,2)</f>
        <v>0</v>
      </c>
      <c r="J42" s="238"/>
      <c r="K42" s="239">
        <f>ROUND(E42*J42,2)</f>
        <v>0</v>
      </c>
      <c r="L42" s="239">
        <v>21</v>
      </c>
      <c r="M42" s="239">
        <f>G42*(1+L42/100)</f>
        <v>0</v>
      </c>
      <c r="N42" s="237">
        <v>0</v>
      </c>
      <c r="O42" s="237">
        <f>ROUND(E42*N42,2)</f>
        <v>0</v>
      </c>
      <c r="P42" s="237">
        <v>0</v>
      </c>
      <c r="Q42" s="237">
        <f>ROUND(E42*P42,2)</f>
        <v>0</v>
      </c>
      <c r="R42" s="239" t="s">
        <v>308</v>
      </c>
      <c r="S42" s="239" t="s">
        <v>171</v>
      </c>
      <c r="T42" s="240" t="s">
        <v>266</v>
      </c>
      <c r="U42" s="222">
        <v>0.46</v>
      </c>
      <c r="V42" s="222">
        <f>ROUND(E42*U42,2)</f>
        <v>25.3</v>
      </c>
      <c r="W42" s="222"/>
      <c r="X42" s="222" t="s">
        <v>220</v>
      </c>
      <c r="Y42" s="222" t="s">
        <v>173</v>
      </c>
      <c r="Z42" s="212"/>
      <c r="AA42" s="212"/>
      <c r="AB42" s="212"/>
      <c r="AC42" s="212"/>
      <c r="AD42" s="212"/>
      <c r="AE42" s="212"/>
      <c r="AF42" s="212"/>
      <c r="AG42" s="212" t="s">
        <v>267</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5">
      <c r="A43" s="219"/>
      <c r="B43" s="220"/>
      <c r="C43" s="262" t="s">
        <v>317</v>
      </c>
      <c r="D43" s="261"/>
      <c r="E43" s="261"/>
      <c r="F43" s="261"/>
      <c r="G43" s="261"/>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269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5">
      <c r="A44" s="219"/>
      <c r="B44" s="220"/>
      <c r="C44" s="263" t="s">
        <v>318</v>
      </c>
      <c r="D44" s="259"/>
      <c r="E44" s="260">
        <v>55</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292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5">
      <c r="A45" s="224" t="s">
        <v>166</v>
      </c>
      <c r="B45" s="225" t="s">
        <v>130</v>
      </c>
      <c r="C45" s="251" t="s">
        <v>131</v>
      </c>
      <c r="D45" s="226"/>
      <c r="E45" s="227"/>
      <c r="F45" s="228"/>
      <c r="G45" s="228">
        <f>SUMIF(AG46:AG48,"&lt;&gt;NOR",G46:G48)</f>
        <v>0</v>
      </c>
      <c r="H45" s="228"/>
      <c r="I45" s="228">
        <f>SUM(I46:I48)</f>
        <v>0</v>
      </c>
      <c r="J45" s="228"/>
      <c r="K45" s="228">
        <f>SUM(K46:K48)</f>
        <v>0</v>
      </c>
      <c r="L45" s="228"/>
      <c r="M45" s="228">
        <f>SUM(M46:M48)</f>
        <v>0</v>
      </c>
      <c r="N45" s="227"/>
      <c r="O45" s="227">
        <f>SUM(O46:O48)</f>
        <v>153.75</v>
      </c>
      <c r="P45" s="227"/>
      <c r="Q45" s="227">
        <f>SUM(Q46:Q48)</f>
        <v>0</v>
      </c>
      <c r="R45" s="228"/>
      <c r="S45" s="228"/>
      <c r="T45" s="229"/>
      <c r="U45" s="223"/>
      <c r="V45" s="223">
        <f>SUM(V46:V48)</f>
        <v>149.38</v>
      </c>
      <c r="W45" s="223"/>
      <c r="X45" s="223"/>
      <c r="Y45" s="223"/>
      <c r="AG45" t="s">
        <v>167</v>
      </c>
    </row>
    <row r="46" spans="1:60" outlineLevel="1" x14ac:dyDescent="0.25">
      <c r="A46" s="234">
        <v>17</v>
      </c>
      <c r="B46" s="235" t="s">
        <v>321</v>
      </c>
      <c r="C46" s="252" t="s">
        <v>322</v>
      </c>
      <c r="D46" s="236" t="s">
        <v>264</v>
      </c>
      <c r="E46" s="237">
        <v>77</v>
      </c>
      <c r="F46" s="238"/>
      <c r="G46" s="239">
        <f>ROUND(E46*F46,2)</f>
        <v>0</v>
      </c>
      <c r="H46" s="238"/>
      <c r="I46" s="239">
        <f>ROUND(E46*H46,2)</f>
        <v>0</v>
      </c>
      <c r="J46" s="238"/>
      <c r="K46" s="239">
        <f>ROUND(E46*J46,2)</f>
        <v>0</v>
      </c>
      <c r="L46" s="239">
        <v>21</v>
      </c>
      <c r="M46" s="239">
        <f>G46*(1+L46/100)</f>
        <v>0</v>
      </c>
      <c r="N46" s="237">
        <v>1.9967999999999999</v>
      </c>
      <c r="O46" s="237">
        <f>ROUND(E46*N46,2)</f>
        <v>153.75</v>
      </c>
      <c r="P46" s="237">
        <v>0</v>
      </c>
      <c r="Q46" s="237">
        <f>ROUND(E46*P46,2)</f>
        <v>0</v>
      </c>
      <c r="R46" s="239" t="s">
        <v>308</v>
      </c>
      <c r="S46" s="239" t="s">
        <v>171</v>
      </c>
      <c r="T46" s="240" t="s">
        <v>266</v>
      </c>
      <c r="U46" s="222">
        <v>1.94</v>
      </c>
      <c r="V46" s="222">
        <f>ROUND(E46*U46,2)</f>
        <v>149.38</v>
      </c>
      <c r="W46" s="222"/>
      <c r="X46" s="222" t="s">
        <v>220</v>
      </c>
      <c r="Y46" s="222" t="s">
        <v>173</v>
      </c>
      <c r="Z46" s="212"/>
      <c r="AA46" s="212"/>
      <c r="AB46" s="212"/>
      <c r="AC46" s="212"/>
      <c r="AD46" s="212"/>
      <c r="AE46" s="212"/>
      <c r="AF46" s="212"/>
      <c r="AG46" s="212" t="s">
        <v>267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5">
      <c r="A47" s="219"/>
      <c r="B47" s="220"/>
      <c r="C47" s="262" t="s">
        <v>323</v>
      </c>
      <c r="D47" s="261"/>
      <c r="E47" s="261"/>
      <c r="F47" s="261"/>
      <c r="G47" s="261"/>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269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5">
      <c r="A48" s="219"/>
      <c r="B48" s="220"/>
      <c r="C48" s="263" t="s">
        <v>324</v>
      </c>
      <c r="D48" s="259"/>
      <c r="E48" s="260">
        <v>77</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292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5">
      <c r="A49" s="224" t="s">
        <v>166</v>
      </c>
      <c r="B49" s="225" t="s">
        <v>132</v>
      </c>
      <c r="C49" s="251" t="s">
        <v>133</v>
      </c>
      <c r="D49" s="226"/>
      <c r="E49" s="227"/>
      <c r="F49" s="228"/>
      <c r="G49" s="228">
        <f>SUMIF(AG50:AG53,"&lt;&gt;NOR",G50:G53)</f>
        <v>0</v>
      </c>
      <c r="H49" s="228"/>
      <c r="I49" s="228">
        <f>SUM(I50:I53)</f>
        <v>0</v>
      </c>
      <c r="J49" s="228"/>
      <c r="K49" s="228">
        <f>SUM(K50:K53)</f>
        <v>0</v>
      </c>
      <c r="L49" s="228"/>
      <c r="M49" s="228">
        <f>SUM(M50:M53)</f>
        <v>0</v>
      </c>
      <c r="N49" s="227"/>
      <c r="O49" s="227">
        <f>SUM(O50:O53)</f>
        <v>0</v>
      </c>
      <c r="P49" s="227"/>
      <c r="Q49" s="227">
        <f>SUM(Q50:Q53)</f>
        <v>0</v>
      </c>
      <c r="R49" s="228"/>
      <c r="S49" s="228"/>
      <c r="T49" s="229"/>
      <c r="U49" s="223"/>
      <c r="V49" s="223">
        <f>SUM(V50:V53)</f>
        <v>663.8</v>
      </c>
      <c r="W49" s="223"/>
      <c r="X49" s="223"/>
      <c r="Y49" s="223"/>
      <c r="AG49" t="s">
        <v>167</v>
      </c>
    </row>
    <row r="50" spans="1:60" ht="20.399999999999999" outlineLevel="1" x14ac:dyDescent="0.25">
      <c r="A50" s="234">
        <v>18</v>
      </c>
      <c r="B50" s="235" t="s">
        <v>325</v>
      </c>
      <c r="C50" s="252" t="s">
        <v>326</v>
      </c>
      <c r="D50" s="236" t="s">
        <v>327</v>
      </c>
      <c r="E50" s="237">
        <v>1033.95165</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t="s">
        <v>308</v>
      </c>
      <c r="S50" s="239" t="s">
        <v>171</v>
      </c>
      <c r="T50" s="240" t="s">
        <v>266</v>
      </c>
      <c r="U50" s="222">
        <v>0.64200000000000002</v>
      </c>
      <c r="V50" s="222">
        <f>ROUND(E50*U50,2)</f>
        <v>663.8</v>
      </c>
      <c r="W50" s="222"/>
      <c r="X50" s="222" t="s">
        <v>328</v>
      </c>
      <c r="Y50" s="222" t="s">
        <v>173</v>
      </c>
      <c r="Z50" s="212"/>
      <c r="AA50" s="212"/>
      <c r="AB50" s="212"/>
      <c r="AC50" s="212"/>
      <c r="AD50" s="212"/>
      <c r="AE50" s="212"/>
      <c r="AF50" s="212"/>
      <c r="AG50" s="212" t="s">
        <v>329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5">
      <c r="A51" s="219"/>
      <c r="B51" s="220"/>
      <c r="C51" s="263" t="s">
        <v>330</v>
      </c>
      <c r="D51" s="259"/>
      <c r="E51" s="260"/>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292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5">
      <c r="A52" s="219"/>
      <c r="B52" s="220"/>
      <c r="C52" s="263" t="s">
        <v>331</v>
      </c>
      <c r="D52" s="259"/>
      <c r="E52" s="260"/>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292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5">
      <c r="A53" s="219"/>
      <c r="B53" s="220"/>
      <c r="C53" s="263" t="s">
        <v>332</v>
      </c>
      <c r="D53" s="259"/>
      <c r="E53" s="260">
        <v>1033.95165</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292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5">
      <c r="A54" s="3"/>
      <c r="B54" s="4"/>
      <c r="C54" s="256"/>
      <c r="D54" s="6"/>
      <c r="E54" s="3"/>
      <c r="F54" s="3"/>
      <c r="G54" s="3"/>
      <c r="H54" s="3"/>
      <c r="I54" s="3"/>
      <c r="J54" s="3"/>
      <c r="K54" s="3"/>
      <c r="L54" s="3"/>
      <c r="M54" s="3"/>
      <c r="N54" s="3"/>
      <c r="O54" s="3"/>
      <c r="P54" s="3"/>
      <c r="Q54" s="3"/>
      <c r="R54" s="3"/>
      <c r="S54" s="3"/>
      <c r="T54" s="3"/>
      <c r="U54" s="3"/>
      <c r="V54" s="3"/>
      <c r="W54" s="3"/>
      <c r="X54" s="3"/>
      <c r="Y54" s="3"/>
      <c r="AE54">
        <v>12</v>
      </c>
      <c r="AF54">
        <v>21</v>
      </c>
      <c r="AG54" t="s">
        <v>152</v>
      </c>
    </row>
    <row r="55" spans="1:60" x14ac:dyDescent="0.25">
      <c r="A55" s="215"/>
      <c r="B55" s="216" t="s">
        <v>29</v>
      </c>
      <c r="C55" s="257"/>
      <c r="D55" s="217"/>
      <c r="E55" s="218"/>
      <c r="F55" s="218"/>
      <c r="G55" s="233">
        <f>G8+G32+G45+G49</f>
        <v>0</v>
      </c>
      <c r="H55" s="3"/>
      <c r="I55" s="3"/>
      <c r="J55" s="3"/>
      <c r="K55" s="3"/>
      <c r="L55" s="3"/>
      <c r="M55" s="3"/>
      <c r="N55" s="3"/>
      <c r="O55" s="3"/>
      <c r="P55" s="3"/>
      <c r="Q55" s="3"/>
      <c r="R55" s="3"/>
      <c r="S55" s="3"/>
      <c r="T55" s="3"/>
      <c r="U55" s="3"/>
      <c r="V55" s="3"/>
      <c r="W55" s="3"/>
      <c r="X55" s="3"/>
      <c r="Y55" s="3"/>
      <c r="AE55">
        <f>SUMIF(L7:L53,AE54,G7:G53)</f>
        <v>0</v>
      </c>
      <c r="AF55">
        <f>SUMIF(L7:L53,AF54,G7:G53)</f>
        <v>0</v>
      </c>
      <c r="AG55" t="s">
        <v>213</v>
      </c>
    </row>
    <row r="56" spans="1:60" x14ac:dyDescent="0.25">
      <c r="C56" s="258"/>
      <c r="D56" s="10"/>
      <c r="AG56" t="s">
        <v>215</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DzaglTOhprgNYkK9tHwXx0VTzV0u0yLlCiU8y0pjZQ1r0UeCzMIOrvqxHuVg+FY9feymcC/g13iAJgTFca49Q==" saltValue="NzFDV19m0YqEcR1izkl8Iw==" spinCount="100000" sheet="1" formatRows="0"/>
  <mergeCells count="18">
    <mergeCell ref="C27:G27"/>
    <mergeCell ref="C34:G34"/>
    <mergeCell ref="C37:G37"/>
    <mergeCell ref="C40:G40"/>
    <mergeCell ref="C43:G43"/>
    <mergeCell ref="C47:G4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scale="95"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00 01 Naklady</vt:lpstr>
      <vt:lpstr>SO 01 01 Pol</vt:lpstr>
      <vt:lpstr>SO 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'SO 01 01 Pol'!Názvy_tisku</vt:lpstr>
      <vt:lpstr>'SO 02 01 Pol'!Názvy_tisku</vt:lpstr>
      <vt:lpstr>oadresa</vt:lpstr>
      <vt:lpstr>Stavba!Objednatel</vt:lpstr>
      <vt:lpstr>Stavba!Objekt</vt:lpstr>
      <vt:lpstr>'00 01 Naklady'!Oblast_tisku</vt:lpstr>
      <vt:lpstr>'SO 01 01 Pol'!Oblast_tisku</vt:lpstr>
      <vt:lpstr>'SO 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Šimo</dc:creator>
  <cp:lastModifiedBy>Adam Šimo</cp:lastModifiedBy>
  <cp:lastPrinted>2019-03-19T12:27:02Z</cp:lastPrinted>
  <dcterms:created xsi:type="dcterms:W3CDTF">2009-04-08T07:15:50Z</dcterms:created>
  <dcterms:modified xsi:type="dcterms:W3CDTF">2024-10-08T18:19:15Z</dcterms:modified>
</cp:coreProperties>
</file>