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O:\ORM - Výzvy\00_Technické služby\2024\02_TSO_obnova_komunikace_ul. Svobodova_R\ZD_k poslání\"/>
    </mc:Choice>
  </mc:AlternateContent>
  <bookViews>
    <workbookView xWindow="-120" yWindow="-120" windowWidth="29040" windowHeight="1584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K150" i="1" l="1"/>
  <c r="BI150" i="1"/>
  <c r="BH150" i="1"/>
  <c r="BG150" i="1"/>
  <c r="BF150" i="1"/>
  <c r="T150" i="1"/>
  <c r="R150" i="1"/>
  <c r="P150" i="1"/>
  <c r="J150" i="1"/>
  <c r="BE150" i="1" s="1"/>
  <c r="BK128" i="1"/>
  <c r="BI128" i="1"/>
  <c r="BH128" i="1"/>
  <c r="BG128" i="1"/>
  <c r="BF128" i="1"/>
  <c r="T128" i="1"/>
  <c r="R128" i="1"/>
  <c r="P128" i="1"/>
  <c r="J128" i="1"/>
  <c r="BE128" i="1" s="1"/>
  <c r="BK127" i="1"/>
  <c r="BI127" i="1"/>
  <c r="BH127" i="1"/>
  <c r="BG127" i="1"/>
  <c r="BF127" i="1"/>
  <c r="T127" i="1"/>
  <c r="R127" i="1"/>
  <c r="P127" i="1"/>
  <c r="J127" i="1"/>
  <c r="BE127" i="1" s="1"/>
  <c r="BK126" i="1"/>
  <c r="BI126" i="1"/>
  <c r="BH126" i="1"/>
  <c r="BG126" i="1"/>
  <c r="BF126" i="1"/>
  <c r="T126" i="1"/>
  <c r="R126" i="1"/>
  <c r="P126" i="1"/>
  <c r="J126" i="1"/>
  <c r="BE126" i="1" s="1"/>
  <c r="BK149" i="1"/>
  <c r="BI149" i="1"/>
  <c r="BH149" i="1"/>
  <c r="BG149" i="1"/>
  <c r="BF149" i="1"/>
  <c r="T149" i="1"/>
  <c r="R149" i="1"/>
  <c r="P149" i="1"/>
  <c r="J149" i="1"/>
  <c r="BE149" i="1" s="1"/>
  <c r="BK148" i="1"/>
  <c r="BI148" i="1"/>
  <c r="BH148" i="1"/>
  <c r="BG148" i="1"/>
  <c r="BF148" i="1"/>
  <c r="T148" i="1"/>
  <c r="R148" i="1"/>
  <c r="P148" i="1"/>
  <c r="J148" i="1"/>
  <c r="BE148" i="1" s="1"/>
  <c r="BK164" i="1"/>
  <c r="BI164" i="1"/>
  <c r="BH164" i="1"/>
  <c r="BG164" i="1"/>
  <c r="BF164" i="1"/>
  <c r="T164" i="1"/>
  <c r="R164" i="1"/>
  <c r="P164" i="1"/>
  <c r="J164" i="1"/>
  <c r="BE164" i="1" s="1"/>
  <c r="J130" i="1"/>
  <c r="BE130" i="1" s="1"/>
  <c r="J117" i="1"/>
  <c r="BK179" i="1"/>
  <c r="BK178" i="1" s="1"/>
  <c r="J178" i="1" s="1"/>
  <c r="J103" i="1" s="1"/>
  <c r="BI179" i="1"/>
  <c r="BH179" i="1"/>
  <c r="BG179" i="1"/>
  <c r="BF179" i="1"/>
  <c r="T179" i="1"/>
  <c r="T178" i="1" s="1"/>
  <c r="R179" i="1"/>
  <c r="R178" i="1" s="1"/>
  <c r="P179" i="1"/>
  <c r="P178" i="1" s="1"/>
  <c r="J179" i="1"/>
  <c r="BE179" i="1" s="1"/>
  <c r="BK176" i="1"/>
  <c r="BI176" i="1"/>
  <c r="BH176" i="1"/>
  <c r="BG176" i="1"/>
  <c r="BF176" i="1"/>
  <c r="T176" i="1"/>
  <c r="R176" i="1"/>
  <c r="P176" i="1"/>
  <c r="J176" i="1"/>
  <c r="BE176" i="1" s="1"/>
  <c r="BK175" i="1"/>
  <c r="BI175" i="1"/>
  <c r="BH175" i="1"/>
  <c r="BG175" i="1"/>
  <c r="BF175" i="1"/>
  <c r="T175" i="1"/>
  <c r="R175" i="1"/>
  <c r="P175" i="1"/>
  <c r="J175" i="1"/>
  <c r="BE175" i="1" s="1"/>
  <c r="BK173" i="1"/>
  <c r="BI173" i="1"/>
  <c r="BH173" i="1"/>
  <c r="BG173" i="1"/>
  <c r="BF173" i="1"/>
  <c r="T173" i="1"/>
  <c r="R173" i="1"/>
  <c r="P173" i="1"/>
  <c r="J173" i="1"/>
  <c r="BE173" i="1" s="1"/>
  <c r="BK171" i="1"/>
  <c r="BI171" i="1"/>
  <c r="BH171" i="1"/>
  <c r="BG171" i="1"/>
  <c r="BF171" i="1"/>
  <c r="T171" i="1"/>
  <c r="R171" i="1"/>
  <c r="P171" i="1"/>
  <c r="J171" i="1"/>
  <c r="BE171" i="1" s="1"/>
  <c r="BK169" i="1"/>
  <c r="BI169" i="1"/>
  <c r="BH169" i="1"/>
  <c r="BG169" i="1"/>
  <c r="BF169" i="1"/>
  <c r="T169" i="1"/>
  <c r="R169" i="1"/>
  <c r="P169" i="1"/>
  <c r="J169" i="1"/>
  <c r="BE169" i="1" s="1"/>
  <c r="BK167" i="1"/>
  <c r="BI167" i="1"/>
  <c r="BH167" i="1"/>
  <c r="BG167" i="1"/>
  <c r="BF167" i="1"/>
  <c r="T167" i="1"/>
  <c r="R167" i="1"/>
  <c r="P167" i="1"/>
  <c r="J167" i="1"/>
  <c r="BE167" i="1" s="1"/>
  <c r="BK165" i="1"/>
  <c r="BI165" i="1"/>
  <c r="BH165" i="1"/>
  <c r="BG165" i="1"/>
  <c r="BF165" i="1"/>
  <c r="T165" i="1"/>
  <c r="R165" i="1"/>
  <c r="P165" i="1"/>
  <c r="J165" i="1"/>
  <c r="BE165" i="1" s="1"/>
  <c r="BK159" i="1"/>
  <c r="BI159" i="1"/>
  <c r="BH159" i="1"/>
  <c r="BG159" i="1"/>
  <c r="BF159" i="1"/>
  <c r="T159" i="1"/>
  <c r="R159" i="1"/>
  <c r="P159" i="1"/>
  <c r="J159" i="1"/>
  <c r="BE159" i="1" s="1"/>
  <c r="BK157" i="1"/>
  <c r="BI157" i="1"/>
  <c r="BH157" i="1"/>
  <c r="BG157" i="1"/>
  <c r="BF157" i="1"/>
  <c r="T157" i="1"/>
  <c r="R157" i="1"/>
  <c r="P157" i="1"/>
  <c r="J157" i="1"/>
  <c r="BE157" i="1" s="1"/>
  <c r="BK156" i="1"/>
  <c r="BI156" i="1"/>
  <c r="BH156" i="1"/>
  <c r="BG156" i="1"/>
  <c r="BF156" i="1"/>
  <c r="T156" i="1"/>
  <c r="R156" i="1"/>
  <c r="P156" i="1"/>
  <c r="J156" i="1"/>
  <c r="BE156" i="1" s="1"/>
  <c r="BK154" i="1"/>
  <c r="BI154" i="1"/>
  <c r="BH154" i="1"/>
  <c r="BG154" i="1"/>
  <c r="BF154" i="1"/>
  <c r="T154" i="1"/>
  <c r="R154" i="1"/>
  <c r="P154" i="1"/>
  <c r="J154" i="1"/>
  <c r="BE154" i="1" s="1"/>
  <c r="BK152" i="1"/>
  <c r="BI152" i="1"/>
  <c r="BH152" i="1"/>
  <c r="BG152" i="1"/>
  <c r="BF152" i="1"/>
  <c r="T152" i="1"/>
  <c r="R152" i="1"/>
  <c r="P152" i="1"/>
  <c r="J152" i="1"/>
  <c r="BE152" i="1" s="1"/>
  <c r="BK151" i="1"/>
  <c r="BI151" i="1"/>
  <c r="BH151" i="1"/>
  <c r="BG151" i="1"/>
  <c r="BF151" i="1"/>
  <c r="T151" i="1"/>
  <c r="R151" i="1"/>
  <c r="P151" i="1"/>
  <c r="J151" i="1"/>
  <c r="BE151" i="1" s="1"/>
  <c r="BK147" i="1"/>
  <c r="BI147" i="1"/>
  <c r="BH147" i="1"/>
  <c r="BG147" i="1"/>
  <c r="BF147" i="1"/>
  <c r="T147" i="1"/>
  <c r="R147" i="1"/>
  <c r="P147" i="1"/>
  <c r="J147" i="1"/>
  <c r="BE147" i="1" s="1"/>
  <c r="BK145" i="1"/>
  <c r="BI145" i="1"/>
  <c r="BH145" i="1"/>
  <c r="BG145" i="1"/>
  <c r="BF145" i="1"/>
  <c r="T145" i="1"/>
  <c r="R145" i="1"/>
  <c r="P145" i="1"/>
  <c r="J145" i="1"/>
  <c r="BE145" i="1" s="1"/>
  <c r="BK144" i="1"/>
  <c r="BI144" i="1"/>
  <c r="BH144" i="1"/>
  <c r="BG144" i="1"/>
  <c r="BF144" i="1"/>
  <c r="T144" i="1"/>
  <c r="R144" i="1"/>
  <c r="P144" i="1"/>
  <c r="J144" i="1"/>
  <c r="BE144" i="1" s="1"/>
  <c r="BK143" i="1"/>
  <c r="BI143" i="1"/>
  <c r="BH143" i="1"/>
  <c r="BG143" i="1"/>
  <c r="BF143" i="1"/>
  <c r="T143" i="1"/>
  <c r="R143" i="1"/>
  <c r="P143" i="1"/>
  <c r="J143" i="1"/>
  <c r="BE143" i="1" s="1"/>
  <c r="BK141" i="1"/>
  <c r="BI141" i="1"/>
  <c r="BH141" i="1"/>
  <c r="BG141" i="1"/>
  <c r="BF141" i="1"/>
  <c r="T141" i="1"/>
  <c r="R141" i="1"/>
  <c r="P141" i="1"/>
  <c r="J141" i="1"/>
  <c r="BE141" i="1" s="1"/>
  <c r="BK139" i="1"/>
  <c r="BI139" i="1"/>
  <c r="BH139" i="1"/>
  <c r="BG139" i="1"/>
  <c r="BF139" i="1"/>
  <c r="T139" i="1"/>
  <c r="R139" i="1"/>
  <c r="P139" i="1"/>
  <c r="J139" i="1"/>
  <c r="BE139" i="1" s="1"/>
  <c r="BK138" i="1"/>
  <c r="BI138" i="1"/>
  <c r="BH138" i="1"/>
  <c r="BG138" i="1"/>
  <c r="BF138" i="1"/>
  <c r="T138" i="1"/>
  <c r="R138" i="1"/>
  <c r="P138" i="1"/>
  <c r="J138" i="1"/>
  <c r="BE138" i="1" s="1"/>
  <c r="BK137" i="1"/>
  <c r="BI137" i="1"/>
  <c r="BH137" i="1"/>
  <c r="BG137" i="1"/>
  <c r="BF137" i="1"/>
  <c r="T137" i="1"/>
  <c r="R137" i="1"/>
  <c r="P137" i="1"/>
  <c r="J137" i="1"/>
  <c r="BE137" i="1" s="1"/>
  <c r="BK134" i="1"/>
  <c r="BI134" i="1"/>
  <c r="BH134" i="1"/>
  <c r="BG134" i="1"/>
  <c r="BF134" i="1"/>
  <c r="T134" i="1"/>
  <c r="R134" i="1"/>
  <c r="P134" i="1"/>
  <c r="J134" i="1"/>
  <c r="BE134" i="1" s="1"/>
  <c r="BK133" i="1"/>
  <c r="BI133" i="1"/>
  <c r="BH133" i="1"/>
  <c r="BG133" i="1"/>
  <c r="BF133" i="1"/>
  <c r="T133" i="1"/>
  <c r="R133" i="1"/>
  <c r="P133" i="1"/>
  <c r="J133" i="1"/>
  <c r="BE133" i="1" s="1"/>
  <c r="BK131" i="1"/>
  <c r="BI131" i="1"/>
  <c r="BH131" i="1"/>
  <c r="BG131" i="1"/>
  <c r="BF131" i="1"/>
  <c r="T131" i="1"/>
  <c r="R131" i="1"/>
  <c r="P131" i="1"/>
  <c r="J131" i="1"/>
  <c r="BE131" i="1" s="1"/>
  <c r="BK130" i="1"/>
  <c r="BI130" i="1"/>
  <c r="BH130" i="1"/>
  <c r="BG130" i="1"/>
  <c r="BF130" i="1"/>
  <c r="T130" i="1"/>
  <c r="R130" i="1"/>
  <c r="P130" i="1"/>
  <c r="J120" i="1"/>
  <c r="J119" i="1"/>
  <c r="F119" i="1"/>
  <c r="F117" i="1"/>
  <c r="E115" i="1"/>
  <c r="J92" i="1"/>
  <c r="J91" i="1"/>
  <c r="F91" i="1"/>
  <c r="F89" i="1"/>
  <c r="E87" i="1"/>
  <c r="J37" i="1"/>
  <c r="J36" i="1"/>
  <c r="J35" i="1"/>
  <c r="E113" i="1"/>
  <c r="P125" i="1" l="1"/>
  <c r="R125" i="1"/>
  <c r="T125" i="1"/>
  <c r="BK125" i="1"/>
  <c r="J125" i="1" s="1"/>
  <c r="T136" i="1"/>
  <c r="BK142" i="1"/>
  <c r="J142" i="1" s="1"/>
  <c r="J100" i="1" s="1"/>
  <c r="P136" i="1"/>
  <c r="T146" i="1"/>
  <c r="BK166" i="1"/>
  <c r="J166" i="1" s="1"/>
  <c r="J102" i="1" s="1"/>
  <c r="R142" i="1"/>
  <c r="R166" i="1"/>
  <c r="BK146" i="1"/>
  <c r="P146" i="1"/>
  <c r="BK136" i="1"/>
  <c r="J136" i="1" s="1"/>
  <c r="J99" i="1" s="1"/>
  <c r="R136" i="1"/>
  <c r="P142" i="1"/>
  <c r="R146" i="1"/>
  <c r="P166" i="1"/>
  <c r="T166" i="1"/>
  <c r="T142" i="1"/>
  <c r="R129" i="1"/>
  <c r="BK129" i="1"/>
  <c r="J34" i="1"/>
  <c r="F37" i="1"/>
  <c r="F36" i="1"/>
  <c r="F35" i="1"/>
  <c r="T129" i="1"/>
  <c r="P129" i="1"/>
  <c r="F33" i="1"/>
  <c r="J33" i="1"/>
  <c r="F34" i="1"/>
  <c r="E85" i="1"/>
  <c r="J89" i="1"/>
  <c r="J129" i="1" l="1"/>
  <c r="J98" i="1" s="1"/>
  <c r="BK124" i="1"/>
  <c r="BK123" i="1" s="1"/>
  <c r="J123" i="1" s="1"/>
  <c r="R124" i="1"/>
  <c r="R123" i="1" s="1"/>
  <c r="T124" i="1"/>
  <c r="T123" i="1" s="1"/>
  <c r="P124" i="1"/>
  <c r="P123" i="1" s="1"/>
  <c r="J146" i="1"/>
  <c r="J101" i="1" s="1"/>
  <c r="J124" i="1" l="1"/>
  <c r="J97" i="1" s="1"/>
  <c r="J30" i="1"/>
  <c r="J39" i="1" s="1"/>
  <c r="J96" i="1"/>
</calcChain>
</file>

<file path=xl/sharedStrings.xml><?xml version="1.0" encoding="utf-8"?>
<sst xmlns="http://schemas.openxmlformats.org/spreadsheetml/2006/main" count="824" uniqueCount="228">
  <si>
    <t>{e37644bd-b916-4319-881b-77790242c0b3}</t>
  </si>
  <si>
    <t>j</t>
  </si>
  <si>
    <t/>
  </si>
  <si>
    <t>65</t>
  </si>
  <si>
    <t>2</t>
  </si>
  <si>
    <t>n</t>
  </si>
  <si>
    <t>20</t>
  </si>
  <si>
    <t>KRYCÍ LIST SOUPISU PRACÍ</t>
  </si>
  <si>
    <t>v ---  níže se nacházejí doplnkové a pomocné údaje k sestavám  --- v</t>
  </si>
  <si>
    <t>False</t>
  </si>
  <si>
    <t>o1</t>
  </si>
  <si>
    <t>68,143</t>
  </si>
  <si>
    <t>or</t>
  </si>
  <si>
    <t>266,667</t>
  </si>
  <si>
    <t>Stavba:</t>
  </si>
  <si>
    <t>or1</t>
  </si>
  <si>
    <t>133</t>
  </si>
  <si>
    <t>p1</t>
  </si>
  <si>
    <t>6,48</t>
  </si>
  <si>
    <t>Objekt:</t>
  </si>
  <si>
    <t>p2</t>
  </si>
  <si>
    <t>1,44</t>
  </si>
  <si>
    <t>r</t>
  </si>
  <si>
    <t>13,4</t>
  </si>
  <si>
    <t>3</t>
  </si>
  <si>
    <t>r1</t>
  </si>
  <si>
    <t>18,72</t>
  </si>
  <si>
    <t>KSO:</t>
  </si>
  <si>
    <t>CC-CZ:</t>
  </si>
  <si>
    <t>s</t>
  </si>
  <si>
    <t>12,96</t>
  </si>
  <si>
    <t>Místo:</t>
  </si>
  <si>
    <t>Datum:</t>
  </si>
  <si>
    <t>sut1</t>
  </si>
  <si>
    <t>89,432</t>
  </si>
  <si>
    <t>sut2</t>
  </si>
  <si>
    <t>74,586</t>
  </si>
  <si>
    <t>Zadavatel:</t>
  </si>
  <si>
    <t>IČ:</t>
  </si>
  <si>
    <t>z</t>
  </si>
  <si>
    <t>21,937</t>
  </si>
  <si>
    <t>DIČ:</t>
  </si>
  <si>
    <t>Uchazeč:</t>
  </si>
  <si>
    <t>Projektant:</t>
  </si>
  <si>
    <t>Zpracovatel:</t>
  </si>
  <si>
    <t>Poznámka:</t>
  </si>
  <si>
    <t>Cena bez DPH</t>
  </si>
  <si>
    <t>Základ daně</t>
  </si>
  <si>
    <t>Sazba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</si>
  <si>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</si>
  <si>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</si>
  <si>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</si>
  <si>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</si>
  <si>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</si>
  <si>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</si>
  <si>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</si>
  <si>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</si>
  <si>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</si>
  <si>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</si>
  <si>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</si>
  <si>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</si>
  <si>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</si>
  <si>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</si>
  <si>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</si>
  <si>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</si>
  <si>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</si>
  <si>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</si>
  <si>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</si>
  <si>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</si>
  <si>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</si>
  <si>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</si>
  <si>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</si>
  <si>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</si>
  <si>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</si>
  <si>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</si>
  <si>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</si>
  <si>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</si>
  <si>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</si>
  <si>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</si>
  <si>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Typ</t>
  </si>
  <si>
    <t>Kód</t>
  </si>
  <si>
    <t>Popis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</si>
  <si>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</si>
  <si>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</si>
  <si>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</si>
  <si>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</si>
  <si>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</si>
  <si>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</si>
  <si>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</si>
  <si>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</si>
  <si>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</si>
  <si>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</si>
  <si>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</si>
  <si>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</t>
  </si>
  <si>
    <t>HSV</t>
  </si>
  <si>
    <t>Práce a dodávky HSV</t>
  </si>
  <si>
    <t>1</t>
  </si>
  <si>
    <t>0</t>
  </si>
  <si>
    <t>ROZPOCET</t>
  </si>
  <si>
    <t>Zemní práce</t>
  </si>
  <si>
    <t>K</t>
  </si>
  <si>
    <t>m2</t>
  </si>
  <si>
    <t>CS ÚRS 2023 02</t>
  </si>
  <si>
    <t>4</t>
  </si>
  <si>
    <t>5</t>
  </si>
  <si>
    <t>2109903379</t>
  </si>
  <si>
    <t>1108522600</t>
  </si>
  <si>
    <t>VV</t>
  </si>
  <si>
    <t>True</t>
  </si>
  <si>
    <t>8</t>
  </si>
  <si>
    <t>m</t>
  </si>
  <si>
    <t>-315205179</t>
  </si>
  <si>
    <t>9</t>
  </si>
  <si>
    <t>113202111</t>
  </si>
  <si>
    <t>Vytrhání obrub krajníků obrubníků stojatých</t>
  </si>
  <si>
    <t>1200164713</t>
  </si>
  <si>
    <t>m3</t>
  </si>
  <si>
    <t>Součet</t>
  </si>
  <si>
    <t>t</t>
  </si>
  <si>
    <t>M</t>
  </si>
  <si>
    <t>kus</t>
  </si>
  <si>
    <t>Komunikace pozemní</t>
  </si>
  <si>
    <t>573231111</t>
  </si>
  <si>
    <t>Postřik živičný spojovací ze silniční emulze v množství 0,70 kg/m2</t>
  </si>
  <si>
    <t>1171986242</t>
  </si>
  <si>
    <t>1889240626</t>
  </si>
  <si>
    <t>577155112</t>
  </si>
  <si>
    <t>Asfaltový beton vrstva ložní ACL 16 (ABH) tl 60 mm š do 3 m z nemodifikovaného asfaltu</t>
  </si>
  <si>
    <t>-2114974493</t>
  </si>
  <si>
    <t>599141111</t>
  </si>
  <si>
    <t>Vyplnění spár mezi silničními dílci živičnou zálivkou</t>
  </si>
  <si>
    <t>1411116630</t>
  </si>
  <si>
    <t>Trubní vedení</t>
  </si>
  <si>
    <t>-749329033</t>
  </si>
  <si>
    <t>-420665707</t>
  </si>
  <si>
    <t>729910836</t>
  </si>
  <si>
    <t>Ostatní konstrukce a práce, bourání</t>
  </si>
  <si>
    <t>-1236491803</t>
  </si>
  <si>
    <t>-1984072162</t>
  </si>
  <si>
    <t>915621111</t>
  </si>
  <si>
    <t>Předznačení vodorovného plošného značení</t>
  </si>
  <si>
    <t>270302746</t>
  </si>
  <si>
    <t>916131213</t>
  </si>
  <si>
    <t>Osazení silničního obrubníku betonového stojatého s boční opěrou do lože z betonu prostého</t>
  </si>
  <si>
    <t>51899483</t>
  </si>
  <si>
    <t>59217031</t>
  </si>
  <si>
    <t>obrubník betonový silniční 1000x150x250mm</t>
  </si>
  <si>
    <t>-1175188352</t>
  </si>
  <si>
    <t>1779694580</t>
  </si>
  <si>
    <t>1137307965</t>
  </si>
  <si>
    <t>916991121</t>
  </si>
  <si>
    <t>Lože pod obrubníky, krajníky nebo obruby z dlažebních kostek z betonu prostého</t>
  </si>
  <si>
    <t>-286600638</t>
  </si>
  <si>
    <t>obrubníky</t>
  </si>
  <si>
    <t>919735112</t>
  </si>
  <si>
    <t>Řezání stávajícího živičného krytu hl do 100 mm</t>
  </si>
  <si>
    <t>1789065039</t>
  </si>
  <si>
    <t>997</t>
  </si>
  <si>
    <t>Přesun sutě</t>
  </si>
  <si>
    <t>997221551</t>
  </si>
  <si>
    <t>Vodorovná doprava suti ze sypkých materiálů do 1 km</t>
  </si>
  <si>
    <t>-1186688471</t>
  </si>
  <si>
    <t>997221559</t>
  </si>
  <si>
    <t>Příplatek ZKD 1 km u vodorovné dopravy suti ze sypkých materiálů</t>
  </si>
  <si>
    <t>926649643</t>
  </si>
  <si>
    <t>997221561</t>
  </si>
  <si>
    <t>Vodorovná doprava suti z kusových materiálů do 1 km</t>
  </si>
  <si>
    <t>-990349054</t>
  </si>
  <si>
    <t>164,018-sut1</t>
  </si>
  <si>
    <t>997221569</t>
  </si>
  <si>
    <t>Příplatek ZKD 1 km u vodorovné dopravy suti z kusových materiálů</t>
  </si>
  <si>
    <t>1769943267</t>
  </si>
  <si>
    <t>sut2*14</t>
  </si>
  <si>
    <t>997221611</t>
  </si>
  <si>
    <t>Nakládání suti na dopravní prostředky pro vodorovnou dopravu</t>
  </si>
  <si>
    <t>-1219958124</t>
  </si>
  <si>
    <t>997221625</t>
  </si>
  <si>
    <t>1834616531</t>
  </si>
  <si>
    <t>998</t>
  </si>
  <si>
    <t>Přesun hmot</t>
  </si>
  <si>
    <t>1671129578</t>
  </si>
  <si>
    <t>komunikace Svobodova Otrokovice</t>
  </si>
  <si>
    <t>Rekonstrukce krytu vozovky v ul. Svobodova , Otrokovice</t>
  </si>
  <si>
    <t>Otrokovice</t>
  </si>
  <si>
    <t>113203111</t>
  </si>
  <si>
    <t>Vytrhání obrub z dlažebních kostek</t>
  </si>
  <si>
    <t>577144211</t>
  </si>
  <si>
    <t>Asfaltový beton vrstva obrusná ACO 11 (ABS) tř. I tl 50 mm š do 3 m z nemodifikovaného asfaltu</t>
  </si>
  <si>
    <t>sut1*4</t>
  </si>
  <si>
    <t>45*1,05 'Přepočtené koeficientem množství</t>
  </si>
  <si>
    <t>916111113</t>
  </si>
  <si>
    <t>Osazení silniční obruby z dlažebních kostek s boční opěrou do lože z betonu prostého</t>
  </si>
  <si>
    <t>58380105</t>
  </si>
  <si>
    <t>50*0,024*1,05 'Přepočtené koeficientem množství</t>
  </si>
  <si>
    <t>45,0*0,3*0,1</t>
  </si>
  <si>
    <t>50,0*0,15*0,1</t>
  </si>
  <si>
    <t>899231111</t>
  </si>
  <si>
    <t>899331111</t>
  </si>
  <si>
    <t>899431111</t>
  </si>
  <si>
    <t>Výšková úprava vstupu zvýšením mříže</t>
  </si>
  <si>
    <t>Výšková úprava vstupu zvýšením poklopu</t>
  </si>
  <si>
    <t>Výšková úprava vstupu zvýšením šoupěte</t>
  </si>
  <si>
    <t>914R01</t>
  </si>
  <si>
    <t>Obnova smyčky semaforu</t>
  </si>
  <si>
    <t>938909311</t>
  </si>
  <si>
    <t xml:space="preserve">Čištění vozovek krytu živičného </t>
  </si>
  <si>
    <t>kamenná kostka dlažební 9/11</t>
  </si>
  <si>
    <t>Vodorovné dopravní značení stříkaným plastem šířky 125 mm retroreflexní bílý plast</t>
  </si>
  <si>
    <t>915231111</t>
  </si>
  <si>
    <t>915611111</t>
  </si>
  <si>
    <t>Předznačení vodorovného značení čar</t>
  </si>
  <si>
    <t>Všeobecné konstrukce  a práce</t>
  </si>
  <si>
    <t>Provizorní dopravní značení</t>
  </si>
  <si>
    <t>Zařízení staveniště - zřízení</t>
  </si>
  <si>
    <t>Zařízení staveniště - odstranění</t>
  </si>
  <si>
    <t>kpl</t>
  </si>
  <si>
    <t>50% tl. 60 mm</t>
  </si>
  <si>
    <t>915612111</t>
  </si>
  <si>
    <t>Vodorovné dopravní značení stříkaným plastem plošné retroreflexní bílý plast</t>
  </si>
  <si>
    <t>113154253</t>
  </si>
  <si>
    <t>Frézování živičného krytu tl 50 mm pruh š 1,0 m pl do 1000 m2 s překážkami v trase</t>
  </si>
  <si>
    <t>113154254</t>
  </si>
  <si>
    <t>Frézování živičného krytu tl 100 mm pruh š 1,0 m pl do 500 m2 s překážkami v trase</t>
  </si>
  <si>
    <t>998225111</t>
  </si>
  <si>
    <t>Přesun hmot pro pozemní komunikace s krytem z kameniva, betonovým nebo živičným</t>
  </si>
  <si>
    <t>Město Otrokovice</t>
  </si>
  <si>
    <t>1402*0,5</t>
  </si>
  <si>
    <r>
      <t xml:space="preserve">Poplatek za uložení na skládce (skládkovné) stavebního odpadu železobetonového kód odpadu 17 01 01 </t>
    </r>
    <r>
      <rPr>
        <b/>
        <sz val="11"/>
        <color rgb="FFFF0000"/>
        <rFont val="Arial CE"/>
        <charset val="238"/>
      </rPr>
      <t>- NENACEŇOVAT!!!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</si>
</sst>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.mm\.yyyy"/>
    <numFmt numFmtId="165" formatCode="#,##0.00%"/>
    <numFmt numFmtId="166" formatCode="#,##0.00000"/>
    <numFmt numFmtId="167" formatCode="#,##0.000"/>
  </numFmts>
  <fonts count="28" x14ac:knownFonts="1">
    <font>
      <sz val="11"/>
      <color theme="1"/>
      <name val="Calibri"/>
      <family val="2"/>
      <charset val="238"/>
      <scheme val="minor"/>
    </font>
    <font>
      <sz val="8"/>
      <name val="Arial CE"/>
      <family val="2"/>
    </font>
    <font>
      <sz val="8"/>
      <color rgb="FF000000"/>
      <name val="Arial CE"/>
    </font>
    <font>
      <b/>
      <sz val="14"/>
      <name val="Arial CE"/>
    </font>
    <font>
      <sz val="10"/>
      <color rgb="FF3366FF"/>
      <name val="Arial CE"/>
    </font>
    <font>
      <sz val="10"/>
      <color rgb="FF969696"/>
      <name val="Arial CE"/>
    </font>
    <font>
      <b/>
      <sz val="11"/>
      <name val="Arial CE"/>
    </font>
    <font>
      <sz val="10"/>
      <name val="Arial CE"/>
    </font>
    <font>
      <b/>
      <sz val="10"/>
      <name val="Arial CE"/>
    </font>
    <font>
      <b/>
      <sz val="12"/>
      <color rgb="FF960000"/>
      <name val="Arial CE"/>
    </font>
    <font>
      <sz val="8"/>
      <color rgb="FF969696"/>
      <name val="Arial CE"/>
    </font>
    <font>
      <b/>
      <sz val="12"/>
      <name val="Arial CE"/>
    </font>
    <font>
      <b/>
      <sz val="10"/>
      <color rgb="FF464646"/>
      <name val="Arial CE"/>
    </font>
    <font>
      <sz val="9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10"/>
      <color rgb="FF003366"/>
      <name val="Arial CE"/>
    </font>
    <font>
      <sz val="9"/>
      <color rgb="FF969696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3366"/>
      <name val="Arial CE"/>
    </font>
    <font>
      <sz val="8"/>
      <color rgb="FF505050"/>
      <name val="Arial CE"/>
    </font>
    <font>
      <sz val="7"/>
      <color rgb="FF969696"/>
      <name val="Arial CE"/>
    </font>
    <font>
      <sz val="8"/>
      <color rgb="FF800080"/>
      <name val="Arial CE"/>
    </font>
    <font>
      <sz val="8"/>
      <color rgb="FFFF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11"/>
      <color rgb="FFFF0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D2D2D2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969696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164" fontId="7" fillId="0" borderId="0" xfId="0" applyNumberFormat="1" applyFont="1" applyAlignment="1">
      <alignment horizontal="left" vertical="center"/>
    </xf>
    <xf numFmtId="0" fontId="7" fillId="2" borderId="0" xfId="0" applyFont="1" applyFill="1" applyAlignment="1" applyProtection="1">
      <alignment horizontal="left" vertical="center"/>
      <protection locked="0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1" fillId="0" borderId="4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4" fontId="9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4" fontId="5" fillId="0" borderId="0" xfId="0" applyNumberFormat="1" applyFont="1" applyAlignment="1">
      <alignment vertical="center"/>
    </xf>
    <xf numFmtId="165" fontId="5" fillId="0" borderId="0" xfId="0" applyNumberFormat="1" applyFont="1" applyAlignment="1">
      <alignment horizontal="right" vertical="center"/>
    </xf>
    <xf numFmtId="0" fontId="1" fillId="3" borderId="0" xfId="0" applyFont="1" applyFill="1" applyAlignment="1">
      <alignment vertical="center"/>
    </xf>
    <xf numFmtId="0" fontId="11" fillId="3" borderId="5" xfId="0" applyFont="1" applyFill="1" applyBorder="1" applyAlignment="1">
      <alignment horizontal="left" vertical="center"/>
    </xf>
    <xf numFmtId="0" fontId="1" fillId="3" borderId="6" xfId="0" applyFont="1" applyFill="1" applyBorder="1" applyAlignment="1">
      <alignment vertical="center"/>
    </xf>
    <xf numFmtId="0" fontId="11" fillId="3" borderId="6" xfId="0" applyFont="1" applyFill="1" applyBorder="1" applyAlignment="1">
      <alignment horizontal="right" vertical="center"/>
    </xf>
    <xf numFmtId="0" fontId="11" fillId="3" borderId="6" xfId="0" applyFont="1" applyFill="1" applyBorder="1" applyAlignment="1">
      <alignment horizontal="center" vertical="center"/>
    </xf>
    <xf numFmtId="4" fontId="11" fillId="3" borderId="6" xfId="0" applyNumberFormat="1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12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3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5" fillId="0" borderId="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12" xfId="0" applyFont="1" applyBorder="1" applyAlignment="1">
      <alignment horizontal="left" vertical="center"/>
    </xf>
    <xf numFmtId="0" fontId="15" fillId="0" borderId="12" xfId="0" applyFont="1" applyBorder="1" applyAlignment="1">
      <alignment vertical="center"/>
    </xf>
    <xf numFmtId="4" fontId="15" fillId="0" borderId="12" xfId="0" applyNumberFormat="1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12" xfId="0" applyFont="1" applyBorder="1" applyAlignment="1">
      <alignment horizontal="left" vertical="center"/>
    </xf>
    <xf numFmtId="0" fontId="16" fillId="0" borderId="12" xfId="0" applyFont="1" applyBorder="1" applyAlignment="1">
      <alignment vertical="center"/>
    </xf>
    <xf numFmtId="4" fontId="16" fillId="0" borderId="12" xfId="0" applyNumberFormat="1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4" fontId="9" fillId="0" borderId="0" xfId="0" applyNumberFormat="1" applyFont="1"/>
    <xf numFmtId="0" fontId="1" fillId="0" borderId="16" xfId="0" applyFont="1" applyBorder="1" applyAlignment="1">
      <alignment vertical="center"/>
    </xf>
    <xf numFmtId="166" fontId="18" fillId="0" borderId="4" xfId="0" applyNumberFormat="1" applyFont="1" applyBorder="1"/>
    <xf numFmtId="166" fontId="18" fillId="0" borderId="17" xfId="0" applyNumberFormat="1" applyFont="1" applyBorder="1"/>
    <xf numFmtId="4" fontId="19" fillId="0" borderId="0" xfId="0" applyNumberFormat="1" applyFont="1" applyAlignment="1">
      <alignment vertical="center"/>
    </xf>
    <xf numFmtId="0" fontId="20" fillId="0" borderId="3" xfId="0" applyFont="1" applyBorder="1"/>
    <xf numFmtId="0" fontId="20" fillId="0" borderId="0" xfId="0" applyFont="1"/>
    <xf numFmtId="0" fontId="20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20" fillId="0" borderId="0" xfId="0" applyFont="1" applyProtection="1">
      <protection locked="0"/>
    </xf>
    <xf numFmtId="4" fontId="15" fillId="0" borderId="0" xfId="0" applyNumberFormat="1" applyFont="1"/>
    <xf numFmtId="0" fontId="20" fillId="0" borderId="18" xfId="0" applyFont="1" applyBorder="1"/>
    <xf numFmtId="166" fontId="20" fillId="0" borderId="0" xfId="0" applyNumberFormat="1" applyFont="1"/>
    <xf numFmtId="166" fontId="20" fillId="0" borderId="19" xfId="0" applyNumberFormat="1" applyFont="1" applyBorder="1"/>
    <xf numFmtId="0" fontId="20" fillId="0" borderId="0" xfId="0" applyFont="1" applyAlignment="1">
      <alignment horizontal="center"/>
    </xf>
    <xf numFmtId="4" fontId="20" fillId="0" borderId="0" xfId="0" applyNumberFormat="1" applyFont="1" applyAlignment="1">
      <alignment vertical="center"/>
    </xf>
    <xf numFmtId="0" fontId="16" fillId="0" borderId="0" xfId="0" applyFont="1" applyAlignment="1">
      <alignment horizontal="left"/>
    </xf>
    <xf numFmtId="4" fontId="16" fillId="0" borderId="0" xfId="0" applyNumberFormat="1" applyFont="1"/>
    <xf numFmtId="0" fontId="13" fillId="0" borderId="20" xfId="0" applyFont="1" applyBorder="1" applyAlignment="1">
      <alignment horizontal="center" vertical="center"/>
    </xf>
    <xf numFmtId="49" fontId="13" fillId="0" borderId="20" xfId="0" applyNumberFormat="1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center" vertical="center" wrapText="1"/>
    </xf>
    <xf numFmtId="167" fontId="13" fillId="0" borderId="20" xfId="0" applyNumberFormat="1" applyFont="1" applyBorder="1" applyAlignment="1">
      <alignment vertical="center"/>
    </xf>
    <xf numFmtId="4" fontId="13" fillId="2" borderId="20" xfId="0" applyNumberFormat="1" applyFont="1" applyFill="1" applyBorder="1" applyAlignment="1" applyProtection="1">
      <alignment vertical="center"/>
      <protection locked="0"/>
    </xf>
    <xf numFmtId="4" fontId="13" fillId="0" borderId="20" xfId="0" applyNumberFormat="1" applyFont="1" applyBorder="1" applyAlignment="1">
      <alignment vertical="center"/>
    </xf>
    <xf numFmtId="0" fontId="17" fillId="2" borderId="18" xfId="0" applyFont="1" applyFill="1" applyBorder="1" applyAlignment="1" applyProtection="1">
      <alignment horizontal="left" vertical="center"/>
      <protection locked="0"/>
    </xf>
    <xf numFmtId="0" fontId="17" fillId="0" borderId="0" xfId="0" applyFont="1" applyAlignment="1">
      <alignment horizontal="center" vertical="center"/>
    </xf>
    <xf numFmtId="166" fontId="17" fillId="0" borderId="0" xfId="0" applyNumberFormat="1" applyFont="1" applyAlignment="1">
      <alignment vertical="center"/>
    </xf>
    <xf numFmtId="166" fontId="17" fillId="0" borderId="19" xfId="0" applyNumberFormat="1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0" fontId="21" fillId="0" borderId="3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167" fontId="21" fillId="0" borderId="0" xfId="0" applyNumberFormat="1" applyFont="1" applyAlignment="1">
      <alignment vertical="center"/>
    </xf>
    <xf numFmtId="0" fontId="21" fillId="0" borderId="0" xfId="0" applyFont="1" applyAlignment="1" applyProtection="1">
      <alignment vertical="center"/>
      <protection locked="0"/>
    </xf>
    <xf numFmtId="0" fontId="21" fillId="0" borderId="18" xfId="0" applyFont="1" applyBorder="1" applyAlignment="1">
      <alignment vertical="center"/>
    </xf>
    <xf numFmtId="0" fontId="21" fillId="0" borderId="19" xfId="0" applyFont="1" applyBorder="1" applyAlignment="1">
      <alignment vertical="center"/>
    </xf>
    <xf numFmtId="0" fontId="23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 applyProtection="1">
      <alignment vertical="center"/>
      <protection locked="0"/>
    </xf>
    <xf numFmtId="0" fontId="23" fillId="0" borderId="18" xfId="0" applyFont="1" applyBorder="1" applyAlignment="1">
      <alignment vertical="center"/>
    </xf>
    <xf numFmtId="0" fontId="23" fillId="0" borderId="19" xfId="0" applyFont="1" applyBorder="1" applyAlignment="1">
      <alignment vertical="center"/>
    </xf>
    <xf numFmtId="0" fontId="24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167" fontId="24" fillId="0" borderId="0" xfId="0" applyNumberFormat="1" applyFont="1" applyAlignment="1">
      <alignment vertical="center"/>
    </xf>
    <xf numFmtId="0" fontId="24" fillId="0" borderId="0" xfId="0" applyFont="1" applyAlignment="1" applyProtection="1">
      <alignment vertical="center"/>
      <protection locked="0"/>
    </xf>
    <xf numFmtId="0" fontId="24" fillId="0" borderId="18" xfId="0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0" fontId="25" fillId="0" borderId="20" xfId="0" applyFont="1" applyBorder="1" applyAlignment="1">
      <alignment horizontal="center" vertical="center"/>
    </xf>
    <xf numFmtId="49" fontId="25" fillId="0" borderId="20" xfId="0" applyNumberFormat="1" applyFont="1" applyBorder="1" applyAlignment="1">
      <alignment horizontal="left" vertical="center" wrapText="1"/>
    </xf>
    <xf numFmtId="0" fontId="25" fillId="0" borderId="20" xfId="0" applyFont="1" applyBorder="1" applyAlignment="1">
      <alignment horizontal="left" vertical="center" wrapText="1"/>
    </xf>
    <xf numFmtId="0" fontId="25" fillId="0" borderId="20" xfId="0" applyFont="1" applyBorder="1" applyAlignment="1">
      <alignment horizontal="center" vertical="center" wrapText="1"/>
    </xf>
    <xf numFmtId="167" fontId="25" fillId="0" borderId="20" xfId="0" applyNumberFormat="1" applyFont="1" applyBorder="1" applyAlignment="1">
      <alignment vertical="center"/>
    </xf>
    <xf numFmtId="4" fontId="25" fillId="2" borderId="20" xfId="0" applyNumberFormat="1" applyFont="1" applyFill="1" applyBorder="1" applyAlignment="1" applyProtection="1">
      <alignment vertical="center"/>
      <protection locked="0"/>
    </xf>
    <xf numFmtId="4" fontId="25" fillId="0" borderId="20" xfId="0" applyNumberFormat="1" applyFont="1" applyBorder="1" applyAlignment="1">
      <alignment vertical="center"/>
    </xf>
    <xf numFmtId="0" fontId="26" fillId="0" borderId="3" xfId="0" applyFont="1" applyBorder="1" applyAlignment="1">
      <alignment vertical="center"/>
    </xf>
    <xf numFmtId="0" fontId="25" fillId="2" borderId="18" xfId="0" applyFont="1" applyFill="1" applyBorder="1" applyAlignment="1" applyProtection="1">
      <alignment horizontal="left" vertical="center"/>
      <protection locked="0"/>
    </xf>
    <xf numFmtId="0" fontId="25" fillId="0" borderId="0" xfId="0" applyFont="1" applyAlignment="1">
      <alignment horizontal="center" vertical="center"/>
    </xf>
    <xf numFmtId="0" fontId="17" fillId="2" borderId="21" xfId="0" applyFont="1" applyFill="1" applyBorder="1" applyAlignment="1" applyProtection="1">
      <alignment horizontal="left" vertical="center"/>
      <protection locked="0"/>
    </xf>
    <xf numFmtId="0" fontId="17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166" fontId="17" fillId="0" borderId="12" xfId="0" applyNumberFormat="1" applyFont="1" applyBorder="1" applyAlignment="1">
      <alignment vertical="center"/>
    </xf>
    <xf numFmtId="166" fontId="17" fillId="0" borderId="22" xfId="0" applyNumberFormat="1" applyFont="1" applyBorder="1" applyAlignment="1">
      <alignment vertical="center"/>
    </xf>
    <xf numFmtId="9" fontId="21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" fillId="0" borderId="0" xfId="0" applyFont="1"/>
    <xf numFmtId="0" fontId="7" fillId="2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3" fillId="4" borderId="20" xfId="0" applyFont="1" applyFill="1" applyBorder="1" applyAlignment="1">
      <alignment horizontal="center" vertical="center"/>
    </xf>
    <xf numFmtId="49" fontId="13" fillId="4" borderId="20" xfId="0" applyNumberFormat="1" applyFont="1" applyFill="1" applyBorder="1" applyAlignment="1">
      <alignment horizontal="left" vertical="center" wrapText="1"/>
    </xf>
    <xf numFmtId="0" fontId="13" fillId="4" borderId="20" xfId="0" applyFont="1" applyFill="1" applyBorder="1" applyAlignment="1">
      <alignment horizontal="left" vertical="center" wrapText="1"/>
    </xf>
    <xf numFmtId="0" fontId="13" fillId="4" borderId="20" xfId="0" applyFont="1" applyFill="1" applyBorder="1" applyAlignment="1">
      <alignment horizontal="center" vertical="center" wrapText="1"/>
    </xf>
    <xf numFmtId="167" fontId="13" fillId="4" borderId="20" xfId="0" applyNumberFormat="1" applyFont="1" applyFill="1" applyBorder="1" applyAlignment="1">
      <alignment vertical="center"/>
    </xf>
    <xf numFmtId="4" fontId="13" fillId="5" borderId="20" xfId="0" applyNumberFormat="1" applyFont="1" applyFill="1" applyBorder="1" applyAlignment="1" applyProtection="1">
      <alignment vertical="center"/>
      <protection locked="0"/>
    </xf>
    <xf numFmtId="4" fontId="13" fillId="4" borderId="20" xfId="0" applyNumberFormat="1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M180"/>
  <sheetViews>
    <sheetView tabSelected="1" topLeftCell="A140" workbookViewId="0">
      <selection activeCell="F179" sqref="F179"/>
    </sheetView>
  </sheetViews>
  <sheetFormatPr defaultRowHeight="11.25" x14ac:dyDescent="0.2"/>
  <cols>
    <col min="1" max="1" width="7.140625" style="1" customWidth="1"/>
    <col min="2" max="2" width="1" style="1" customWidth="1"/>
    <col min="3" max="3" width="3.5703125" style="1" customWidth="1"/>
    <col min="4" max="4" width="3.7109375" style="1" customWidth="1"/>
    <col min="5" max="5" width="14.7109375" style="1" customWidth="1"/>
    <col min="6" max="6" width="43.5703125" style="1" customWidth="1"/>
    <col min="7" max="7" width="6.42578125" style="1" customWidth="1"/>
    <col min="8" max="8" width="12" style="1" customWidth="1"/>
    <col min="9" max="9" width="13.5703125" style="1" customWidth="1"/>
    <col min="10" max="11" width="19.140625" style="1" customWidth="1"/>
    <col min="12" max="12" width="8" style="1" customWidth="1"/>
    <col min="13" max="13" width="9.28515625" style="1" hidden="1" customWidth="1"/>
    <col min="14" max="21" width="12" style="1" hidden="1" customWidth="1"/>
    <col min="22" max="22" width="12" style="1" customWidth="1"/>
    <col min="23" max="23" width="14" style="1" customWidth="1"/>
    <col min="24" max="24" width="10.5703125" style="1" customWidth="1"/>
    <col min="25" max="25" width="12.85546875" style="1" customWidth="1"/>
    <col min="26" max="26" width="9.42578125" style="1" customWidth="1"/>
    <col min="27" max="27" width="12.85546875" style="1" customWidth="1"/>
    <col min="28" max="28" width="14" style="1" customWidth="1"/>
    <col min="29" max="29" width="9.42578125" style="1" customWidth="1"/>
    <col min="30" max="30" width="12.85546875" style="1" customWidth="1"/>
    <col min="31" max="31" width="14" style="1" customWidth="1"/>
    <col min="32" max="62" width="9.140625" style="1"/>
    <col min="63" max="63" width="10" style="1" bestFit="1" customWidth="1"/>
    <col min="64" max="16384" width="9.140625" style="1"/>
  </cols>
  <sheetData>
    <row r="2" spans="2:56" ht="36.950000000000003" customHeight="1" x14ac:dyDescent="0.2"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AT2" s="2" t="s">
        <v>0</v>
      </c>
      <c r="AZ2" s="3" t="s">
        <v>1</v>
      </c>
      <c r="BA2" s="3" t="s">
        <v>2</v>
      </c>
      <c r="BB2" s="3" t="s">
        <v>2</v>
      </c>
      <c r="BC2" s="3" t="s">
        <v>3</v>
      </c>
      <c r="BD2" s="3" t="s">
        <v>4</v>
      </c>
    </row>
    <row r="3" spans="2:56" ht="6.95" customHeight="1" x14ac:dyDescent="0.2">
      <c r="B3" s="4"/>
      <c r="C3" s="5"/>
      <c r="D3" s="5"/>
      <c r="E3" s="5"/>
      <c r="F3" s="5"/>
      <c r="G3" s="5"/>
      <c r="H3" s="5"/>
      <c r="I3" s="5"/>
      <c r="J3" s="5"/>
      <c r="K3" s="5"/>
      <c r="L3" s="6"/>
      <c r="AT3" s="2" t="s">
        <v>4</v>
      </c>
      <c r="AZ3" s="3" t="s">
        <v>5</v>
      </c>
      <c r="BA3" s="3" t="s">
        <v>2</v>
      </c>
      <c r="BB3" s="3" t="s">
        <v>2</v>
      </c>
      <c r="BC3" s="3" t="s">
        <v>6</v>
      </c>
      <c r="BD3" s="3" t="s">
        <v>4</v>
      </c>
    </row>
    <row r="4" spans="2:56" ht="24.95" customHeight="1" x14ac:dyDescent="0.2">
      <c r="B4" s="6"/>
      <c r="D4" s="7" t="s">
        <v>7</v>
      </c>
      <c r="L4" s="6"/>
      <c r="M4" s="8" t="s">
        <v>8</v>
      </c>
      <c r="AT4" s="2" t="s">
        <v>9</v>
      </c>
      <c r="AZ4" s="3" t="s">
        <v>10</v>
      </c>
      <c r="BA4" s="3" t="s">
        <v>2</v>
      </c>
      <c r="BB4" s="3" t="s">
        <v>2</v>
      </c>
      <c r="BC4" s="3" t="s">
        <v>11</v>
      </c>
      <c r="BD4" s="3" t="s">
        <v>4</v>
      </c>
    </row>
    <row r="5" spans="2:56" ht="6.95" customHeight="1" x14ac:dyDescent="0.2">
      <c r="B5" s="6"/>
      <c r="L5" s="6"/>
      <c r="AZ5" s="3" t="s">
        <v>12</v>
      </c>
      <c r="BA5" s="3" t="s">
        <v>2</v>
      </c>
      <c r="BB5" s="3" t="s">
        <v>2</v>
      </c>
      <c r="BC5" s="3" t="s">
        <v>13</v>
      </c>
      <c r="BD5" s="3" t="s">
        <v>4</v>
      </c>
    </row>
    <row r="6" spans="2:56" ht="12" customHeight="1" x14ac:dyDescent="0.2">
      <c r="B6" s="6"/>
      <c r="D6" s="9" t="s">
        <v>14</v>
      </c>
      <c r="L6" s="6"/>
      <c r="AZ6" s="3" t="s">
        <v>15</v>
      </c>
      <c r="BA6" s="3" t="s">
        <v>2</v>
      </c>
      <c r="BB6" s="3" t="s">
        <v>2</v>
      </c>
      <c r="BC6" s="3" t="s">
        <v>16</v>
      </c>
      <c r="BD6" s="3" t="s">
        <v>4</v>
      </c>
    </row>
    <row r="7" spans="2:56" ht="16.5" customHeight="1" x14ac:dyDescent="0.2">
      <c r="B7" s="6"/>
      <c r="E7" s="137" t="s">
        <v>181</v>
      </c>
      <c r="F7" s="138"/>
      <c r="G7" s="138"/>
      <c r="H7" s="138"/>
      <c r="L7" s="6"/>
      <c r="AZ7" s="3" t="s">
        <v>17</v>
      </c>
      <c r="BA7" s="3" t="s">
        <v>2</v>
      </c>
      <c r="BB7" s="3" t="s">
        <v>2</v>
      </c>
      <c r="BC7" s="3" t="s">
        <v>18</v>
      </c>
      <c r="BD7" s="3" t="s">
        <v>4</v>
      </c>
    </row>
    <row r="8" spans="2:56" s="11" customFormat="1" ht="12" customHeight="1" x14ac:dyDescent="0.25">
      <c r="B8" s="10"/>
      <c r="D8" s="9" t="s">
        <v>19</v>
      </c>
      <c r="L8" s="10"/>
      <c r="AZ8" s="3" t="s">
        <v>20</v>
      </c>
      <c r="BA8" s="3" t="s">
        <v>2</v>
      </c>
      <c r="BB8" s="3" t="s">
        <v>2</v>
      </c>
      <c r="BC8" s="3" t="s">
        <v>21</v>
      </c>
      <c r="BD8" s="3" t="s">
        <v>4</v>
      </c>
    </row>
    <row r="9" spans="2:56" s="11" customFormat="1" ht="16.5" customHeight="1" x14ac:dyDescent="0.25">
      <c r="B9" s="10"/>
      <c r="E9" s="135" t="s">
        <v>182</v>
      </c>
      <c r="F9" s="136"/>
      <c r="G9" s="136"/>
      <c r="H9" s="136"/>
      <c r="L9" s="10"/>
      <c r="AZ9" s="3" t="s">
        <v>22</v>
      </c>
      <c r="BA9" s="3" t="s">
        <v>2</v>
      </c>
      <c r="BB9" s="3" t="s">
        <v>2</v>
      </c>
      <c r="BC9" s="3" t="s">
        <v>23</v>
      </c>
      <c r="BD9" s="3" t="s">
        <v>24</v>
      </c>
    </row>
    <row r="10" spans="2:56" s="11" customFormat="1" x14ac:dyDescent="0.25">
      <c r="B10" s="10"/>
      <c r="L10" s="10"/>
      <c r="AZ10" s="3" t="s">
        <v>25</v>
      </c>
      <c r="BA10" s="3" t="s">
        <v>2</v>
      </c>
      <c r="BB10" s="3" t="s">
        <v>2</v>
      </c>
      <c r="BC10" s="3" t="s">
        <v>26</v>
      </c>
      <c r="BD10" s="3" t="s">
        <v>4</v>
      </c>
    </row>
    <row r="11" spans="2:56" s="11" customFormat="1" ht="12" customHeight="1" x14ac:dyDescent="0.25">
      <c r="B11" s="10"/>
      <c r="D11" s="9" t="s">
        <v>27</v>
      </c>
      <c r="F11" s="12" t="s">
        <v>2</v>
      </c>
      <c r="I11" s="9" t="s">
        <v>28</v>
      </c>
      <c r="J11" s="12" t="s">
        <v>2</v>
      </c>
      <c r="L11" s="10"/>
      <c r="AZ11" s="3" t="s">
        <v>29</v>
      </c>
      <c r="BA11" s="3" t="s">
        <v>2</v>
      </c>
      <c r="BB11" s="3" t="s">
        <v>2</v>
      </c>
      <c r="BC11" s="3" t="s">
        <v>30</v>
      </c>
      <c r="BD11" s="3" t="s">
        <v>4</v>
      </c>
    </row>
    <row r="12" spans="2:56" s="11" customFormat="1" ht="12" customHeight="1" x14ac:dyDescent="0.25">
      <c r="B12" s="10"/>
      <c r="D12" s="9" t="s">
        <v>31</v>
      </c>
      <c r="F12" s="12" t="s">
        <v>183</v>
      </c>
      <c r="I12" s="9" t="s">
        <v>32</v>
      </c>
      <c r="J12" s="13"/>
      <c r="L12" s="10"/>
      <c r="AZ12" s="3" t="s">
        <v>33</v>
      </c>
      <c r="BA12" s="3" t="s">
        <v>2</v>
      </c>
      <c r="BB12" s="3" t="s">
        <v>2</v>
      </c>
      <c r="BC12" s="3" t="s">
        <v>34</v>
      </c>
      <c r="BD12" s="3" t="s">
        <v>4</v>
      </c>
    </row>
    <row r="13" spans="2:56" s="11" customFormat="1" ht="10.9" customHeight="1" x14ac:dyDescent="0.25">
      <c r="B13" s="10"/>
      <c r="L13" s="10"/>
      <c r="AZ13" s="3" t="s">
        <v>35</v>
      </c>
      <c r="BA13" s="3" t="s">
        <v>2</v>
      </c>
      <c r="BB13" s="3" t="s">
        <v>2</v>
      </c>
      <c r="BC13" s="3" t="s">
        <v>36</v>
      </c>
      <c r="BD13" s="3" t="s">
        <v>4</v>
      </c>
    </row>
    <row r="14" spans="2:56" s="11" customFormat="1" ht="12" customHeight="1" x14ac:dyDescent="0.25">
      <c r="B14" s="10"/>
      <c r="D14" s="9" t="s">
        <v>37</v>
      </c>
      <c r="I14" s="9" t="s">
        <v>38</v>
      </c>
      <c r="J14" s="12" t="s">
        <v>2</v>
      </c>
      <c r="L14" s="10"/>
      <c r="AZ14" s="3" t="s">
        <v>39</v>
      </c>
      <c r="BA14" s="3" t="s">
        <v>2</v>
      </c>
      <c r="BB14" s="3" t="s">
        <v>2</v>
      </c>
      <c r="BC14" s="3" t="s">
        <v>40</v>
      </c>
      <c r="BD14" s="3" t="s">
        <v>4</v>
      </c>
    </row>
    <row r="15" spans="2:56" s="11" customFormat="1" ht="18" customHeight="1" x14ac:dyDescent="0.25">
      <c r="B15" s="10"/>
      <c r="E15" s="12" t="s">
        <v>225</v>
      </c>
      <c r="I15" s="9" t="s">
        <v>41</v>
      </c>
      <c r="J15" s="12" t="s">
        <v>2</v>
      </c>
      <c r="L15" s="10"/>
    </row>
    <row r="16" spans="2:56" s="11" customFormat="1" ht="6.95" customHeight="1" x14ac:dyDescent="0.25">
      <c r="B16" s="10"/>
      <c r="L16" s="10"/>
    </row>
    <row r="17" spans="2:12" s="11" customFormat="1" ht="12" customHeight="1" x14ac:dyDescent="0.25">
      <c r="B17" s="10"/>
      <c r="D17" s="9" t="s">
        <v>42</v>
      </c>
      <c r="I17" s="9" t="s">
        <v>38</v>
      </c>
      <c r="J17" s="14"/>
      <c r="L17" s="10"/>
    </row>
    <row r="18" spans="2:12" s="11" customFormat="1" ht="18" customHeight="1" x14ac:dyDescent="0.25">
      <c r="B18" s="10"/>
      <c r="E18" s="140"/>
      <c r="F18" s="141"/>
      <c r="G18" s="141"/>
      <c r="H18" s="141"/>
      <c r="I18" s="9" t="s">
        <v>41</v>
      </c>
      <c r="J18" s="14"/>
      <c r="L18" s="10"/>
    </row>
    <row r="19" spans="2:12" s="11" customFormat="1" ht="6.95" customHeight="1" x14ac:dyDescent="0.25">
      <c r="B19" s="10"/>
      <c r="L19" s="10"/>
    </row>
    <row r="20" spans="2:12" s="11" customFormat="1" ht="12" customHeight="1" x14ac:dyDescent="0.25">
      <c r="B20" s="10"/>
      <c r="D20" s="9" t="s">
        <v>43</v>
      </c>
      <c r="I20" s="9" t="s">
        <v>38</v>
      </c>
      <c r="J20" s="12" t="s">
        <v>2</v>
      </c>
      <c r="L20" s="10"/>
    </row>
    <row r="21" spans="2:12" s="11" customFormat="1" ht="18" customHeight="1" x14ac:dyDescent="0.25">
      <c r="B21" s="10"/>
      <c r="E21" s="12"/>
      <c r="I21" s="9" t="s">
        <v>41</v>
      </c>
      <c r="J21" s="12" t="s">
        <v>2</v>
      </c>
      <c r="L21" s="10"/>
    </row>
    <row r="22" spans="2:12" s="11" customFormat="1" ht="6.95" customHeight="1" x14ac:dyDescent="0.25">
      <c r="B22" s="10"/>
      <c r="L22" s="10"/>
    </row>
    <row r="23" spans="2:12" s="11" customFormat="1" ht="12" customHeight="1" x14ac:dyDescent="0.25">
      <c r="B23" s="10"/>
      <c r="D23" s="9" t="s">
        <v>44</v>
      </c>
      <c r="I23" s="9" t="s">
        <v>38</v>
      </c>
      <c r="J23" s="12" t="s">
        <v>2</v>
      </c>
      <c r="L23" s="10"/>
    </row>
    <row r="24" spans="2:12" s="11" customFormat="1" ht="18" customHeight="1" x14ac:dyDescent="0.25">
      <c r="B24" s="10"/>
      <c r="E24" s="12"/>
      <c r="I24" s="9" t="s">
        <v>41</v>
      </c>
      <c r="J24" s="12" t="s">
        <v>2</v>
      </c>
      <c r="L24" s="10"/>
    </row>
    <row r="25" spans="2:12" s="11" customFormat="1" ht="6.95" customHeight="1" x14ac:dyDescent="0.25">
      <c r="B25" s="10"/>
      <c r="L25" s="10"/>
    </row>
    <row r="26" spans="2:12" s="11" customFormat="1" ht="12" customHeight="1" x14ac:dyDescent="0.25">
      <c r="B26" s="10"/>
      <c r="D26" s="9" t="s">
        <v>45</v>
      </c>
      <c r="L26" s="10"/>
    </row>
    <row r="27" spans="2:12" s="16" customFormat="1" ht="16.5" customHeight="1" x14ac:dyDescent="0.25">
      <c r="B27" s="15"/>
      <c r="E27" s="142" t="s">
        <v>2</v>
      </c>
      <c r="F27" s="142"/>
      <c r="G27" s="142"/>
      <c r="H27" s="142"/>
      <c r="L27" s="15"/>
    </row>
    <row r="28" spans="2:12" s="11" customFormat="1" ht="6.95" customHeight="1" x14ac:dyDescent="0.25">
      <c r="B28" s="10"/>
      <c r="L28" s="10"/>
    </row>
    <row r="29" spans="2:12" s="11" customFormat="1" ht="6.95" customHeight="1" x14ac:dyDescent="0.25">
      <c r="B29" s="10"/>
      <c r="D29" s="18"/>
      <c r="E29" s="18"/>
      <c r="F29" s="18"/>
      <c r="G29" s="18"/>
      <c r="H29" s="18"/>
      <c r="I29" s="18"/>
      <c r="J29" s="18"/>
      <c r="K29" s="18"/>
      <c r="L29" s="10"/>
    </row>
    <row r="30" spans="2:12" s="11" customFormat="1" ht="25.35" customHeight="1" x14ac:dyDescent="0.25">
      <c r="B30" s="10"/>
      <c r="D30" s="19" t="s">
        <v>46</v>
      </c>
      <c r="J30" s="20">
        <f>ROUND(J123, 2)</f>
        <v>0</v>
      </c>
      <c r="L30" s="10"/>
    </row>
    <row r="31" spans="2:12" s="11" customFormat="1" ht="6.95" customHeight="1" x14ac:dyDescent="0.25">
      <c r="B31" s="10"/>
      <c r="D31" s="18"/>
      <c r="E31" s="18"/>
      <c r="F31" s="18"/>
      <c r="G31" s="18"/>
      <c r="H31" s="18"/>
      <c r="I31" s="18"/>
      <c r="J31" s="18"/>
      <c r="K31" s="18"/>
      <c r="L31" s="10"/>
    </row>
    <row r="32" spans="2:12" s="11" customFormat="1" ht="14.45" customHeight="1" x14ac:dyDescent="0.25">
      <c r="B32" s="10"/>
      <c r="F32" s="21" t="s">
        <v>47</v>
      </c>
      <c r="I32" s="21" t="s">
        <v>48</v>
      </c>
      <c r="J32" s="21" t="s">
        <v>49</v>
      </c>
      <c r="L32" s="10"/>
    </row>
    <row r="33" spans="2:12" s="11" customFormat="1" ht="14.45" customHeight="1" x14ac:dyDescent="0.25">
      <c r="B33" s="10"/>
      <c r="D33" s="22" t="s">
        <v>50</v>
      </c>
      <c r="E33" s="9" t="s">
        <v>51</v>
      </c>
      <c r="F33" s="23">
        <f>ROUND((SUM(BE123:BE179)),  2)</f>
        <v>0</v>
      </c>
      <c r="I33" s="24">
        <v>0.21</v>
      </c>
      <c r="J33" s="23">
        <f>ROUND(((SUM(BE123:BE179))*I33),  2)</f>
        <v>0</v>
      </c>
      <c r="L33" s="10"/>
    </row>
    <row r="34" spans="2:12" s="11" customFormat="1" ht="14.45" customHeight="1" x14ac:dyDescent="0.25">
      <c r="B34" s="10"/>
      <c r="E34" s="9" t="s">
        <v>52</v>
      </c>
      <c r="F34" s="23">
        <f>ROUND((SUM(BF123:BF179)),  2)</f>
        <v>0</v>
      </c>
      <c r="I34" s="24">
        <v>0.12</v>
      </c>
      <c r="J34" s="23">
        <f>ROUND(((SUM(BF123:BF179))*I34),  2)</f>
        <v>0</v>
      </c>
      <c r="L34" s="10"/>
    </row>
    <row r="35" spans="2:12" s="11" customFormat="1" ht="14.45" hidden="1" customHeight="1" x14ac:dyDescent="0.25">
      <c r="B35" s="10"/>
      <c r="E35" s="9" t="s">
        <v>53</v>
      </c>
      <c r="F35" s="23">
        <f>ROUND((SUM(BG123:BG179)),  2)</f>
        <v>0</v>
      </c>
      <c r="I35" s="24">
        <v>0.21</v>
      </c>
      <c r="J35" s="23">
        <f>0</f>
        <v>0</v>
      </c>
      <c r="L35" s="10"/>
    </row>
    <row r="36" spans="2:12" s="11" customFormat="1" ht="14.45" hidden="1" customHeight="1" x14ac:dyDescent="0.25">
      <c r="B36" s="10"/>
      <c r="E36" s="9" t="s">
        <v>54</v>
      </c>
      <c r="F36" s="23">
        <f>ROUND((SUM(BH123:BH179)),  2)</f>
        <v>0</v>
      </c>
      <c r="I36" s="24">
        <v>0.12</v>
      </c>
      <c r="J36" s="23">
        <f>0</f>
        <v>0</v>
      </c>
      <c r="L36" s="10"/>
    </row>
    <row r="37" spans="2:12" s="11" customFormat="1" ht="14.45" hidden="1" customHeight="1" x14ac:dyDescent="0.25">
      <c r="B37" s="10"/>
      <c r="E37" s="9" t="s">
        <v>55</v>
      </c>
      <c r="F37" s="23">
        <f>ROUND((SUM(BI123:BI179)),  2)</f>
        <v>0</v>
      </c>
      <c r="I37" s="24">
        <v>0</v>
      </c>
      <c r="J37" s="23">
        <f>0</f>
        <v>0</v>
      </c>
      <c r="L37" s="10"/>
    </row>
    <row r="38" spans="2:12" s="11" customFormat="1" ht="6.95" customHeight="1" x14ac:dyDescent="0.25">
      <c r="B38" s="10"/>
      <c r="L38" s="10"/>
    </row>
    <row r="39" spans="2:12" s="11" customFormat="1" ht="25.35" customHeight="1" x14ac:dyDescent="0.25">
      <c r="B39" s="10"/>
      <c r="C39" s="25"/>
      <c r="D39" s="26" t="s">
        <v>56</v>
      </c>
      <c r="E39" s="27"/>
      <c r="F39" s="27"/>
      <c r="G39" s="28" t="s">
        <v>57</v>
      </c>
      <c r="H39" s="29" t="s">
        <v>58</v>
      </c>
      <c r="I39" s="27"/>
      <c r="J39" s="30">
        <f>SUM(J30:J37)</f>
        <v>0</v>
      </c>
      <c r="K39" s="31"/>
      <c r="L39" s="10"/>
    </row>
    <row r="40" spans="2:12" s="11" customFormat="1" ht="14.45" customHeight="1" x14ac:dyDescent="0.25">
      <c r="B40" s="10"/>
      <c r="L40" s="10"/>
    </row>
    <row r="41" spans="2:12" ht="14.45" customHeight="1" x14ac:dyDescent="0.2">
      <c r="B41" s="6"/>
      <c r="L41" s="6"/>
    </row>
    <row r="42" spans="2:12" ht="14.45" customHeight="1" x14ac:dyDescent="0.2">
      <c r="B42" s="6"/>
      <c r="L42" s="6"/>
    </row>
    <row r="43" spans="2:12" ht="14.45" customHeight="1" x14ac:dyDescent="0.2">
      <c r="B43" s="6"/>
      <c r="L43" s="6"/>
    </row>
    <row r="44" spans="2:12" ht="14.45" customHeight="1" x14ac:dyDescent="0.2">
      <c r="B44" s="6"/>
      <c r="L44" s="6"/>
    </row>
    <row r="45" spans="2:12" ht="14.45" customHeight="1" x14ac:dyDescent="0.2">
      <c r="B45" s="6"/>
      <c r="L45" s="6"/>
    </row>
    <row r="46" spans="2:12" ht="14.45" customHeight="1" x14ac:dyDescent="0.2">
      <c r="B46" s="6"/>
      <c r="L46" s="6"/>
    </row>
    <row r="47" spans="2:12" ht="14.45" customHeight="1" x14ac:dyDescent="0.2">
      <c r="B47" s="6"/>
      <c r="L47" s="6"/>
    </row>
    <row r="48" spans="2:12" ht="14.45" customHeight="1" x14ac:dyDescent="0.2">
      <c r="B48" s="6"/>
      <c r="L48" s="6"/>
    </row>
    <row r="49" spans="2:12" ht="14.45" customHeight="1" x14ac:dyDescent="0.2">
      <c r="B49" s="6"/>
      <c r="L49" s="6"/>
    </row>
    <row r="50" spans="2:12" s="11" customFormat="1" ht="14.45" customHeight="1" x14ac:dyDescent="0.25">
      <c r="B50" s="10"/>
      <c r="D50" s="32" t="s">
        <v>59</v>
      </c>
      <c r="E50" s="33"/>
      <c r="F50" s="33"/>
      <c r="G50" s="32" t="s">
        <v>60</v>
      </c>
      <c r="H50" s="33"/>
      <c r="I50" s="33"/>
      <c r="J50" s="33"/>
      <c r="K50" s="33"/>
      <c r="L50" s="10"/>
    </row>
    <row r="51" spans="2:12" x14ac:dyDescent="0.2">
      <c r="B51" s="6"/>
      <c r="L51" s="6"/>
    </row>
    <row r="52" spans="2:12" x14ac:dyDescent="0.2">
      <c r="B52" s="6"/>
      <c r="L52" s="6"/>
    </row>
    <row r="53" spans="2:12" x14ac:dyDescent="0.2">
      <c r="B53" s="6"/>
      <c r="L53" s="6"/>
    </row>
    <row r="54" spans="2:12" x14ac:dyDescent="0.2">
      <c r="B54" s="6"/>
      <c r="L54" s="6"/>
    </row>
    <row r="55" spans="2:12" x14ac:dyDescent="0.2">
      <c r="B55" s="6"/>
      <c r="L55" s="6"/>
    </row>
    <row r="56" spans="2:12" x14ac:dyDescent="0.2">
      <c r="B56" s="6"/>
      <c r="L56" s="6"/>
    </row>
    <row r="57" spans="2:12" x14ac:dyDescent="0.2">
      <c r="B57" s="6"/>
      <c r="L57" s="6"/>
    </row>
    <row r="58" spans="2:12" x14ac:dyDescent="0.2">
      <c r="B58" s="6"/>
      <c r="L58" s="6"/>
    </row>
    <row r="59" spans="2:12" x14ac:dyDescent="0.2">
      <c r="B59" s="6"/>
      <c r="L59" s="6"/>
    </row>
    <row r="60" spans="2:12" x14ac:dyDescent="0.2">
      <c r="B60" s="6"/>
      <c r="L60" s="6"/>
    </row>
    <row r="61" spans="2:12" s="11" customFormat="1" ht="12.75" x14ac:dyDescent="0.25">
      <c r="B61" s="10"/>
      <c r="D61" s="34" t="s">
        <v>61</v>
      </c>
      <c r="E61" s="35"/>
      <c r="F61" s="36" t="s">
        <v>62</v>
      </c>
      <c r="G61" s="34" t="s">
        <v>61</v>
      </c>
      <c r="H61" s="35"/>
      <c r="I61" s="35"/>
      <c r="J61" s="37" t="s">
        <v>62</v>
      </c>
      <c r="K61" s="35"/>
      <c r="L61" s="10"/>
    </row>
    <row r="62" spans="2:12" x14ac:dyDescent="0.2">
      <c r="B62" s="6"/>
      <c r="L62" s="6"/>
    </row>
    <row r="63" spans="2:12" x14ac:dyDescent="0.2">
      <c r="B63" s="6"/>
      <c r="L63" s="6"/>
    </row>
    <row r="64" spans="2:12" x14ac:dyDescent="0.2">
      <c r="B64" s="6"/>
      <c r="L64" s="6"/>
    </row>
    <row r="65" spans="2:12" s="11" customFormat="1" ht="12.75" x14ac:dyDescent="0.25">
      <c r="B65" s="10"/>
      <c r="D65" s="32" t="s">
        <v>63</v>
      </c>
      <c r="E65" s="33"/>
      <c r="F65" s="33"/>
      <c r="G65" s="32" t="s">
        <v>64</v>
      </c>
      <c r="H65" s="33"/>
      <c r="I65" s="33"/>
      <c r="J65" s="33"/>
      <c r="K65" s="33"/>
      <c r="L65" s="10"/>
    </row>
    <row r="66" spans="2:12" x14ac:dyDescent="0.2">
      <c r="B66" s="6"/>
      <c r="L66" s="6"/>
    </row>
    <row r="67" spans="2:12" x14ac:dyDescent="0.2">
      <c r="B67" s="6"/>
      <c r="L67" s="6"/>
    </row>
    <row r="68" spans="2:12" x14ac:dyDescent="0.2">
      <c r="B68" s="6"/>
      <c r="L68" s="6"/>
    </row>
    <row r="69" spans="2:12" x14ac:dyDescent="0.2">
      <c r="B69" s="6"/>
      <c r="L69" s="6"/>
    </row>
    <row r="70" spans="2:12" x14ac:dyDescent="0.2">
      <c r="B70" s="6"/>
      <c r="L70" s="6"/>
    </row>
    <row r="71" spans="2:12" x14ac:dyDescent="0.2">
      <c r="B71" s="6"/>
      <c r="L71" s="6"/>
    </row>
    <row r="72" spans="2:12" x14ac:dyDescent="0.2">
      <c r="B72" s="6"/>
      <c r="L72" s="6"/>
    </row>
    <row r="73" spans="2:12" x14ac:dyDescent="0.2">
      <c r="B73" s="6"/>
      <c r="L73" s="6"/>
    </row>
    <row r="74" spans="2:12" x14ac:dyDescent="0.2">
      <c r="B74" s="6"/>
      <c r="L74" s="6"/>
    </row>
    <row r="75" spans="2:12" x14ac:dyDescent="0.2">
      <c r="B75" s="6"/>
      <c r="L75" s="6"/>
    </row>
    <row r="76" spans="2:12" s="11" customFormat="1" ht="12.75" x14ac:dyDescent="0.25">
      <c r="B76" s="10"/>
      <c r="D76" s="34" t="s">
        <v>61</v>
      </c>
      <c r="E76" s="35"/>
      <c r="F76" s="36" t="s">
        <v>62</v>
      </c>
      <c r="G76" s="34" t="s">
        <v>61</v>
      </c>
      <c r="H76" s="35"/>
      <c r="I76" s="35"/>
      <c r="J76" s="37" t="s">
        <v>62</v>
      </c>
      <c r="K76" s="35"/>
      <c r="L76" s="10"/>
    </row>
    <row r="77" spans="2:12" s="11" customFormat="1" ht="14.45" customHeight="1" x14ac:dyDescent="0.25"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10"/>
    </row>
    <row r="81" spans="2:47" s="11" customFormat="1" ht="6.95" customHeight="1" x14ac:dyDescent="0.25"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0"/>
    </row>
    <row r="82" spans="2:47" s="11" customFormat="1" ht="24.95" customHeight="1" x14ac:dyDescent="0.25">
      <c r="B82" s="10"/>
      <c r="C82" s="7" t="s">
        <v>65</v>
      </c>
      <c r="L82" s="10"/>
    </row>
    <row r="83" spans="2:47" s="11" customFormat="1" ht="6.95" customHeight="1" x14ac:dyDescent="0.25">
      <c r="B83" s="10"/>
      <c r="L83" s="10"/>
    </row>
    <row r="84" spans="2:47" s="11" customFormat="1" ht="12" customHeight="1" x14ac:dyDescent="0.25">
      <c r="B84" s="10"/>
      <c r="C84" s="9" t="s">
        <v>14</v>
      </c>
      <c r="L84" s="10"/>
    </row>
    <row r="85" spans="2:47" s="11" customFormat="1" ht="16.5" customHeight="1" x14ac:dyDescent="0.25">
      <c r="B85" s="10"/>
      <c r="E85" s="137" t="str">
        <f>E7</f>
        <v>komunikace Svobodova Otrokovice</v>
      </c>
      <c r="F85" s="138"/>
      <c r="G85" s="138"/>
      <c r="H85" s="138"/>
      <c r="L85" s="10"/>
    </row>
    <row r="86" spans="2:47" s="11" customFormat="1" ht="12" customHeight="1" x14ac:dyDescent="0.25">
      <c r="B86" s="10"/>
      <c r="C86" s="9" t="s">
        <v>19</v>
      </c>
      <c r="L86" s="10"/>
    </row>
    <row r="87" spans="2:47" s="11" customFormat="1" ht="16.5" customHeight="1" x14ac:dyDescent="0.25">
      <c r="B87" s="10"/>
      <c r="E87" s="135" t="str">
        <f>E9</f>
        <v>Rekonstrukce krytu vozovky v ul. Svobodova , Otrokovice</v>
      </c>
      <c r="F87" s="136"/>
      <c r="G87" s="136"/>
      <c r="H87" s="136"/>
      <c r="L87" s="10"/>
    </row>
    <row r="88" spans="2:47" s="11" customFormat="1" ht="6.95" customHeight="1" x14ac:dyDescent="0.25">
      <c r="B88" s="10"/>
      <c r="L88" s="10"/>
    </row>
    <row r="89" spans="2:47" s="11" customFormat="1" ht="12" customHeight="1" x14ac:dyDescent="0.25">
      <c r="B89" s="10"/>
      <c r="C89" s="9" t="s">
        <v>31</v>
      </c>
      <c r="F89" s="12" t="str">
        <f>F12</f>
        <v>Otrokovice</v>
      </c>
      <c r="I89" s="9" t="s">
        <v>32</v>
      </c>
      <c r="J89" s="13" t="str">
        <f>IF(J12="","",J12)</f>
        <v/>
      </c>
      <c r="L89" s="10"/>
    </row>
    <row r="90" spans="2:47" s="11" customFormat="1" ht="6.95" customHeight="1" x14ac:dyDescent="0.25">
      <c r="B90" s="10"/>
      <c r="L90" s="10"/>
    </row>
    <row r="91" spans="2:47" s="11" customFormat="1" ht="25.7" customHeight="1" x14ac:dyDescent="0.25">
      <c r="B91" s="10"/>
      <c r="C91" s="9" t="s">
        <v>37</v>
      </c>
      <c r="F91" s="12" t="str">
        <f>E15</f>
        <v>Město Otrokovice</v>
      </c>
      <c r="I91" s="9" t="s">
        <v>43</v>
      </c>
      <c r="J91" s="17">
        <f>E21</f>
        <v>0</v>
      </c>
      <c r="L91" s="10"/>
    </row>
    <row r="92" spans="2:47" s="11" customFormat="1" ht="15.2" customHeight="1" x14ac:dyDescent="0.25">
      <c r="B92" s="10"/>
      <c r="C92" s="9" t="s">
        <v>42</v>
      </c>
      <c r="F92" s="12"/>
      <c r="I92" s="9" t="s">
        <v>44</v>
      </c>
      <c r="J92" s="17">
        <f>E24</f>
        <v>0</v>
      </c>
      <c r="L92" s="10"/>
    </row>
    <row r="93" spans="2:47" s="11" customFormat="1" ht="10.35" customHeight="1" x14ac:dyDescent="0.25">
      <c r="B93" s="10"/>
      <c r="L93" s="10"/>
    </row>
    <row r="94" spans="2:47" s="11" customFormat="1" ht="29.25" customHeight="1" x14ac:dyDescent="0.25">
      <c r="B94" s="10"/>
      <c r="C94" s="42" t="s">
        <v>66</v>
      </c>
      <c r="D94" s="25"/>
      <c r="E94" s="25"/>
      <c r="F94" s="25"/>
      <c r="G94" s="25"/>
      <c r="H94" s="25"/>
      <c r="I94" s="25"/>
      <c r="J94" s="43" t="s">
        <v>67</v>
      </c>
      <c r="K94" s="25"/>
      <c r="L94" s="10"/>
    </row>
    <row r="95" spans="2:47" s="11" customFormat="1" ht="10.35" customHeight="1" x14ac:dyDescent="0.25">
      <c r="B95" s="10"/>
      <c r="L95" s="10"/>
    </row>
    <row r="96" spans="2:47" s="11" customFormat="1" ht="22.9" customHeight="1" x14ac:dyDescent="0.25">
      <c r="B96" s="10"/>
      <c r="C96" s="44" t="s">
        <v>68</v>
      </c>
      <c r="J96" s="20">
        <f>J123</f>
        <v>0</v>
      </c>
      <c r="L96" s="10"/>
      <c r="AU96" s="2" t="s">
        <v>69</v>
      </c>
    </row>
    <row r="97" spans="2:12" s="46" customFormat="1" ht="24.95" customHeight="1" x14ac:dyDescent="0.25">
      <c r="B97" s="45"/>
      <c r="D97" s="47" t="s">
        <v>70</v>
      </c>
      <c r="E97" s="48"/>
      <c r="F97" s="48"/>
      <c r="G97" s="48"/>
      <c r="H97" s="48"/>
      <c r="I97" s="48"/>
      <c r="J97" s="49">
        <f>J124</f>
        <v>0</v>
      </c>
      <c r="L97" s="45"/>
    </row>
    <row r="98" spans="2:12" s="51" customFormat="1" ht="19.899999999999999" customHeight="1" x14ac:dyDescent="0.25">
      <c r="B98" s="50"/>
      <c r="D98" s="52" t="s">
        <v>71</v>
      </c>
      <c r="E98" s="53"/>
      <c r="F98" s="53"/>
      <c r="G98" s="53"/>
      <c r="H98" s="53"/>
      <c r="I98" s="53"/>
      <c r="J98" s="54">
        <f>J129</f>
        <v>0</v>
      </c>
      <c r="L98" s="50"/>
    </row>
    <row r="99" spans="2:12" s="51" customFormat="1" ht="19.899999999999999" customHeight="1" x14ac:dyDescent="0.25">
      <c r="B99" s="50"/>
      <c r="D99" s="52" t="s">
        <v>72</v>
      </c>
      <c r="E99" s="53"/>
      <c r="F99" s="53"/>
      <c r="G99" s="53"/>
      <c r="H99" s="53"/>
      <c r="I99" s="53"/>
      <c r="J99" s="54">
        <f>J136</f>
        <v>0</v>
      </c>
      <c r="L99" s="50"/>
    </row>
    <row r="100" spans="2:12" s="51" customFormat="1" ht="19.899999999999999" customHeight="1" x14ac:dyDescent="0.25">
      <c r="B100" s="50"/>
      <c r="D100" s="52" t="s">
        <v>73</v>
      </c>
      <c r="E100" s="53"/>
      <c r="F100" s="53"/>
      <c r="G100" s="53"/>
      <c r="H100" s="53"/>
      <c r="I100" s="53"/>
      <c r="J100" s="54">
        <f>J142</f>
        <v>0</v>
      </c>
      <c r="L100" s="50"/>
    </row>
    <row r="101" spans="2:12" s="51" customFormat="1" ht="19.899999999999999" customHeight="1" x14ac:dyDescent="0.25">
      <c r="B101" s="50"/>
      <c r="D101" s="52" t="s">
        <v>74</v>
      </c>
      <c r="E101" s="53"/>
      <c r="F101" s="53"/>
      <c r="G101" s="53"/>
      <c r="H101" s="53"/>
      <c r="I101" s="53"/>
      <c r="J101" s="54">
        <f>J146</f>
        <v>0</v>
      </c>
      <c r="L101" s="50"/>
    </row>
    <row r="102" spans="2:12" s="51" customFormat="1" ht="19.899999999999999" customHeight="1" x14ac:dyDescent="0.25">
      <c r="B102" s="50"/>
      <c r="D102" s="52" t="s">
        <v>75</v>
      </c>
      <c r="E102" s="53"/>
      <c r="F102" s="53"/>
      <c r="G102" s="53"/>
      <c r="H102" s="53"/>
      <c r="I102" s="53"/>
      <c r="J102" s="54">
        <f>J166</f>
        <v>0</v>
      </c>
      <c r="L102" s="50"/>
    </row>
    <row r="103" spans="2:12" s="51" customFormat="1" ht="19.899999999999999" customHeight="1" x14ac:dyDescent="0.25">
      <c r="B103" s="50"/>
      <c r="D103" s="52" t="s">
        <v>76</v>
      </c>
      <c r="E103" s="53"/>
      <c r="F103" s="53"/>
      <c r="G103" s="53"/>
      <c r="H103" s="53"/>
      <c r="I103" s="53"/>
      <c r="J103" s="54">
        <f>J178</f>
        <v>0</v>
      </c>
      <c r="L103" s="50"/>
    </row>
    <row r="104" spans="2:12" s="11" customFormat="1" ht="21.75" customHeight="1" x14ac:dyDescent="0.25">
      <c r="B104" s="10"/>
      <c r="L104" s="10"/>
    </row>
    <row r="105" spans="2:12" s="11" customFormat="1" ht="6.95" customHeight="1" x14ac:dyDescent="0.25"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10"/>
    </row>
    <row r="109" spans="2:12" s="11" customFormat="1" ht="6.95" customHeight="1" x14ac:dyDescent="0.25"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10"/>
    </row>
    <row r="110" spans="2:12" s="11" customFormat="1" ht="24.95" customHeight="1" x14ac:dyDescent="0.25">
      <c r="B110" s="10"/>
      <c r="C110" s="7" t="s">
        <v>77</v>
      </c>
      <c r="L110" s="10"/>
    </row>
    <row r="111" spans="2:12" s="11" customFormat="1" ht="6.95" customHeight="1" x14ac:dyDescent="0.25">
      <c r="B111" s="10"/>
      <c r="L111" s="10"/>
    </row>
    <row r="112" spans="2:12" s="11" customFormat="1" ht="12" customHeight="1" x14ac:dyDescent="0.25">
      <c r="B112" s="10"/>
      <c r="C112" s="9" t="s">
        <v>14</v>
      </c>
      <c r="L112" s="10"/>
    </row>
    <row r="113" spans="2:65" s="11" customFormat="1" ht="16.5" customHeight="1" x14ac:dyDescent="0.25">
      <c r="B113" s="10"/>
      <c r="E113" s="137" t="str">
        <f>E7</f>
        <v>komunikace Svobodova Otrokovice</v>
      </c>
      <c r="F113" s="138"/>
      <c r="G113" s="138"/>
      <c r="H113" s="138"/>
      <c r="L113" s="10"/>
    </row>
    <row r="114" spans="2:65" s="11" customFormat="1" ht="12" customHeight="1" x14ac:dyDescent="0.25">
      <c r="B114" s="10"/>
      <c r="C114" s="9" t="s">
        <v>19</v>
      </c>
      <c r="L114" s="10"/>
    </row>
    <row r="115" spans="2:65" s="11" customFormat="1" ht="16.5" customHeight="1" x14ac:dyDescent="0.25">
      <c r="B115" s="10"/>
      <c r="E115" s="135" t="str">
        <f>E9</f>
        <v>Rekonstrukce krytu vozovky v ul. Svobodova , Otrokovice</v>
      </c>
      <c r="F115" s="136"/>
      <c r="G115" s="136"/>
      <c r="H115" s="136"/>
      <c r="L115" s="10"/>
    </row>
    <row r="116" spans="2:65" s="11" customFormat="1" ht="6.95" customHeight="1" x14ac:dyDescent="0.25">
      <c r="B116" s="10"/>
      <c r="L116" s="10"/>
    </row>
    <row r="117" spans="2:65" s="11" customFormat="1" ht="12" customHeight="1" x14ac:dyDescent="0.25">
      <c r="B117" s="10"/>
      <c r="C117" s="9" t="s">
        <v>31</v>
      </c>
      <c r="F117" s="12" t="str">
        <f>F12</f>
        <v>Otrokovice</v>
      </c>
      <c r="I117" s="9" t="s">
        <v>32</v>
      </c>
      <c r="J117" s="13" t="str">
        <f>IF(J12="","",J12)</f>
        <v/>
      </c>
      <c r="L117" s="10"/>
    </row>
    <row r="118" spans="2:65" s="11" customFormat="1" ht="6.95" customHeight="1" x14ac:dyDescent="0.25">
      <c r="B118" s="10"/>
      <c r="L118" s="10"/>
    </row>
    <row r="119" spans="2:65" s="11" customFormat="1" ht="25.7" customHeight="1" x14ac:dyDescent="0.25">
      <c r="B119" s="10"/>
      <c r="C119" s="9" t="s">
        <v>37</v>
      </c>
      <c r="F119" s="12" t="str">
        <f>E15</f>
        <v>Město Otrokovice</v>
      </c>
      <c r="I119" s="9" t="s">
        <v>43</v>
      </c>
      <c r="J119" s="17">
        <f>E21</f>
        <v>0</v>
      </c>
      <c r="L119" s="10"/>
    </row>
    <row r="120" spans="2:65" s="11" customFormat="1" ht="15.2" customHeight="1" x14ac:dyDescent="0.25">
      <c r="B120" s="10"/>
      <c r="C120" s="9" t="s">
        <v>42</v>
      </c>
      <c r="F120" s="12"/>
      <c r="I120" s="9" t="s">
        <v>44</v>
      </c>
      <c r="J120" s="17">
        <f>E24</f>
        <v>0</v>
      </c>
      <c r="L120" s="10"/>
    </row>
    <row r="121" spans="2:65" s="11" customFormat="1" ht="10.35" customHeight="1" x14ac:dyDescent="0.25">
      <c r="B121" s="10"/>
      <c r="L121" s="10"/>
    </row>
    <row r="122" spans="2:65" s="62" customFormat="1" ht="29.25" customHeight="1" x14ac:dyDescent="0.25">
      <c r="B122" s="55"/>
      <c r="C122" s="56" t="s">
        <v>78</v>
      </c>
      <c r="D122" s="57" t="s">
        <v>79</v>
      </c>
      <c r="E122" s="57" t="s">
        <v>80</v>
      </c>
      <c r="F122" s="57" t="s">
        <v>81</v>
      </c>
      <c r="G122" s="57" t="s">
        <v>82</v>
      </c>
      <c r="H122" s="57" t="s">
        <v>83</v>
      </c>
      <c r="I122" s="57" t="s">
        <v>84</v>
      </c>
      <c r="J122" s="57" t="s">
        <v>67</v>
      </c>
      <c r="K122" s="58" t="s">
        <v>85</v>
      </c>
      <c r="L122" s="55"/>
      <c r="M122" s="59" t="s">
        <v>2</v>
      </c>
      <c r="N122" s="60" t="s">
        <v>50</v>
      </c>
      <c r="O122" s="60" t="s">
        <v>86</v>
      </c>
      <c r="P122" s="60" t="s">
        <v>87</v>
      </c>
      <c r="Q122" s="60" t="s">
        <v>88</v>
      </c>
      <c r="R122" s="60" t="s">
        <v>89</v>
      </c>
      <c r="S122" s="60" t="s">
        <v>90</v>
      </c>
      <c r="T122" s="61" t="s">
        <v>91</v>
      </c>
    </row>
    <row r="123" spans="2:65" s="11" customFormat="1" ht="22.9" customHeight="1" x14ac:dyDescent="0.25">
      <c r="B123" s="10"/>
      <c r="C123" s="63" t="s">
        <v>92</v>
      </c>
      <c r="J123" s="64">
        <f>BK123</f>
        <v>0</v>
      </c>
      <c r="L123" s="10"/>
      <c r="M123" s="65"/>
      <c r="N123" s="18"/>
      <c r="O123" s="18"/>
      <c r="P123" s="66">
        <f>P124</f>
        <v>0</v>
      </c>
      <c r="Q123" s="18"/>
      <c r="R123" s="66">
        <f>R124</f>
        <v>322.78894400000007</v>
      </c>
      <c r="S123" s="18"/>
      <c r="T123" s="67">
        <f>T124</f>
        <v>299.51000000000005</v>
      </c>
      <c r="AT123" s="2" t="s">
        <v>93</v>
      </c>
      <c r="AU123" s="2" t="s">
        <v>69</v>
      </c>
      <c r="BK123" s="68">
        <f>BK124</f>
        <v>0</v>
      </c>
    </row>
    <row r="124" spans="2:65" s="70" customFormat="1" ht="25.9" customHeight="1" x14ac:dyDescent="0.2">
      <c r="B124" s="69"/>
      <c r="D124" s="71" t="s">
        <v>93</v>
      </c>
      <c r="E124" s="72" t="s">
        <v>94</v>
      </c>
      <c r="F124" s="72" t="s">
        <v>95</v>
      </c>
      <c r="I124" s="73"/>
      <c r="J124" s="74">
        <f>BK124</f>
        <v>0</v>
      </c>
      <c r="L124" s="69"/>
      <c r="M124" s="75"/>
      <c r="P124" s="76">
        <f>P129+P136+P142+P146+P166+P178</f>
        <v>0</v>
      </c>
      <c r="Q124" s="76"/>
      <c r="R124" s="76">
        <f>R129+R136+R142+R146+R166+R178</f>
        <v>322.78894400000007</v>
      </c>
      <c r="S124" s="76"/>
      <c r="T124" s="76">
        <f>T129+T136+T142+T146+T166+T178</f>
        <v>299.51000000000005</v>
      </c>
      <c r="AR124" s="71" t="s">
        <v>96</v>
      </c>
      <c r="AT124" s="78" t="s">
        <v>93</v>
      </c>
      <c r="AU124" s="78" t="s">
        <v>97</v>
      </c>
      <c r="AY124" s="71" t="s">
        <v>98</v>
      </c>
      <c r="BK124" s="79">
        <f>BK129+BK136+BK142+BK146+BK166+BK178+BK125</f>
        <v>0</v>
      </c>
    </row>
    <row r="125" spans="2:65" s="70" customFormat="1" ht="22.9" customHeight="1" x14ac:dyDescent="0.2">
      <c r="B125" s="69"/>
      <c r="D125" s="71" t="s">
        <v>93</v>
      </c>
      <c r="E125" s="80">
        <v>0</v>
      </c>
      <c r="F125" s="80" t="s">
        <v>211</v>
      </c>
      <c r="I125" s="73"/>
      <c r="J125" s="81">
        <f>BK125</f>
        <v>0</v>
      </c>
      <c r="L125" s="69"/>
      <c r="M125" s="75"/>
      <c r="P125" s="76">
        <f>SUM(P126:P128)</f>
        <v>0</v>
      </c>
      <c r="R125" s="76">
        <f>SUM(R126:R128)</f>
        <v>8.9160000000000003E-2</v>
      </c>
      <c r="T125" s="77">
        <f>SUM(T126:T128)</f>
        <v>0</v>
      </c>
      <c r="AR125" s="71" t="s">
        <v>96</v>
      </c>
      <c r="AT125" s="78" t="s">
        <v>93</v>
      </c>
      <c r="AU125" s="78" t="s">
        <v>96</v>
      </c>
      <c r="AY125" s="71" t="s">
        <v>98</v>
      </c>
      <c r="BK125" s="79">
        <f>SUM(BK126:BK128)</f>
        <v>0</v>
      </c>
    </row>
    <row r="126" spans="2:65" s="11" customFormat="1" ht="18" customHeight="1" x14ac:dyDescent="0.25">
      <c r="B126" s="10"/>
      <c r="C126" s="82">
        <v>1</v>
      </c>
      <c r="D126" s="82" t="s">
        <v>100</v>
      </c>
      <c r="E126" s="83" t="s">
        <v>96</v>
      </c>
      <c r="F126" s="84" t="s">
        <v>212</v>
      </c>
      <c r="G126" s="85" t="s">
        <v>215</v>
      </c>
      <c r="H126" s="86">
        <v>1</v>
      </c>
      <c r="I126" s="87">
        <v>0</v>
      </c>
      <c r="J126" s="88">
        <f t="shared" ref="J126:J128" si="0">ROUND(I126*H126,2)</f>
        <v>0</v>
      </c>
      <c r="K126" s="84" t="s">
        <v>102</v>
      </c>
      <c r="L126" s="10"/>
      <c r="M126" s="89" t="s">
        <v>2</v>
      </c>
      <c r="N126" s="90" t="s">
        <v>51</v>
      </c>
      <c r="P126" s="91">
        <f t="shared" ref="P126:P128" si="1">O126*H126</f>
        <v>0</v>
      </c>
      <c r="Q126" s="91">
        <v>2.972E-2</v>
      </c>
      <c r="R126" s="91">
        <f t="shared" ref="R126:R128" si="2">Q126*H126</f>
        <v>2.972E-2</v>
      </c>
      <c r="S126" s="91">
        <v>0</v>
      </c>
      <c r="T126" s="92">
        <f t="shared" ref="T126:T128" si="3">S126*H126</f>
        <v>0</v>
      </c>
      <c r="AR126" s="93" t="s">
        <v>103</v>
      </c>
      <c r="AT126" s="93" t="s">
        <v>100</v>
      </c>
      <c r="AU126" s="93" t="s">
        <v>4</v>
      </c>
      <c r="AY126" s="2" t="s">
        <v>98</v>
      </c>
      <c r="BE126" s="94">
        <f t="shared" ref="BE126:BE128" si="4">IF(N126="základní",J126,0)</f>
        <v>0</v>
      </c>
      <c r="BF126" s="94">
        <f t="shared" ref="BF126:BF128" si="5">IF(N126="snížená",J126,0)</f>
        <v>0</v>
      </c>
      <c r="BG126" s="94">
        <f t="shared" ref="BG126:BG128" si="6">IF(N126="zákl. přenesená",J126,0)</f>
        <v>0</v>
      </c>
      <c r="BH126" s="94">
        <f t="shared" ref="BH126:BH128" si="7">IF(N126="sníž. přenesená",J126,0)</f>
        <v>0</v>
      </c>
      <c r="BI126" s="94">
        <f t="shared" ref="BI126:BI128" si="8">IF(N126="nulová",J126,0)</f>
        <v>0</v>
      </c>
      <c r="BJ126" s="2" t="s">
        <v>96</v>
      </c>
      <c r="BK126" s="94">
        <f t="shared" ref="BK126:BK128" si="9">ROUND(I126*H126,2)</f>
        <v>0</v>
      </c>
      <c r="BL126" s="2" t="s">
        <v>103</v>
      </c>
      <c r="BM126" s="93" t="s">
        <v>133</v>
      </c>
    </row>
    <row r="127" spans="2:65" s="11" customFormat="1" ht="18" customHeight="1" x14ac:dyDescent="0.25">
      <c r="B127" s="10"/>
      <c r="C127" s="82">
        <v>2</v>
      </c>
      <c r="D127" s="82" t="s">
        <v>100</v>
      </c>
      <c r="E127" s="83" t="s">
        <v>4</v>
      </c>
      <c r="F127" s="84" t="s">
        <v>213</v>
      </c>
      <c r="G127" s="85" t="s">
        <v>215</v>
      </c>
      <c r="H127" s="86">
        <v>1</v>
      </c>
      <c r="I127" s="87">
        <v>0</v>
      </c>
      <c r="J127" s="88">
        <f t="shared" si="0"/>
        <v>0</v>
      </c>
      <c r="K127" s="84" t="s">
        <v>102</v>
      </c>
      <c r="L127" s="10"/>
      <c r="M127" s="89" t="s">
        <v>2</v>
      </c>
      <c r="N127" s="90" t="s">
        <v>51</v>
      </c>
      <c r="P127" s="91">
        <f t="shared" si="1"/>
        <v>0</v>
      </c>
      <c r="Q127" s="91">
        <v>2.972E-2</v>
      </c>
      <c r="R127" s="91">
        <f t="shared" si="2"/>
        <v>2.972E-2</v>
      </c>
      <c r="S127" s="91">
        <v>0</v>
      </c>
      <c r="T127" s="92">
        <f t="shared" si="3"/>
        <v>0</v>
      </c>
      <c r="AR127" s="93" t="s">
        <v>103</v>
      </c>
      <c r="AT127" s="93" t="s">
        <v>100</v>
      </c>
      <c r="AU127" s="93" t="s">
        <v>4</v>
      </c>
      <c r="AY127" s="2" t="s">
        <v>98</v>
      </c>
      <c r="BE127" s="94">
        <f t="shared" si="4"/>
        <v>0</v>
      </c>
      <c r="BF127" s="94">
        <f t="shared" si="5"/>
        <v>0</v>
      </c>
      <c r="BG127" s="94">
        <f t="shared" si="6"/>
        <v>0</v>
      </c>
      <c r="BH127" s="94">
        <f t="shared" si="7"/>
        <v>0</v>
      </c>
      <c r="BI127" s="94">
        <f t="shared" si="8"/>
        <v>0</v>
      </c>
      <c r="BJ127" s="2" t="s">
        <v>96</v>
      </c>
      <c r="BK127" s="94">
        <f t="shared" si="9"/>
        <v>0</v>
      </c>
      <c r="BL127" s="2" t="s">
        <v>103</v>
      </c>
      <c r="BM127" s="93" t="s">
        <v>134</v>
      </c>
    </row>
    <row r="128" spans="2:65" s="11" customFormat="1" ht="18" customHeight="1" x14ac:dyDescent="0.25">
      <c r="B128" s="10"/>
      <c r="C128" s="82">
        <v>3</v>
      </c>
      <c r="D128" s="82" t="s">
        <v>100</v>
      </c>
      <c r="E128" s="83" t="s">
        <v>24</v>
      </c>
      <c r="F128" s="84" t="s">
        <v>214</v>
      </c>
      <c r="G128" s="85" t="s">
        <v>215</v>
      </c>
      <c r="H128" s="86">
        <v>1</v>
      </c>
      <c r="I128" s="87">
        <v>0</v>
      </c>
      <c r="J128" s="88">
        <f t="shared" si="0"/>
        <v>0</v>
      </c>
      <c r="K128" s="84" t="s">
        <v>102</v>
      </c>
      <c r="L128" s="10"/>
      <c r="M128" s="89" t="s">
        <v>2</v>
      </c>
      <c r="N128" s="90" t="s">
        <v>51</v>
      </c>
      <c r="P128" s="91">
        <f t="shared" si="1"/>
        <v>0</v>
      </c>
      <c r="Q128" s="91">
        <v>2.972E-2</v>
      </c>
      <c r="R128" s="91">
        <f t="shared" si="2"/>
        <v>2.972E-2</v>
      </c>
      <c r="S128" s="91">
        <v>0</v>
      </c>
      <c r="T128" s="92">
        <f t="shared" si="3"/>
        <v>0</v>
      </c>
      <c r="AR128" s="93" t="s">
        <v>103</v>
      </c>
      <c r="AT128" s="93" t="s">
        <v>100</v>
      </c>
      <c r="AU128" s="93" t="s">
        <v>4</v>
      </c>
      <c r="AY128" s="2" t="s">
        <v>98</v>
      </c>
      <c r="BE128" s="94">
        <f t="shared" si="4"/>
        <v>0</v>
      </c>
      <c r="BF128" s="94">
        <f t="shared" si="5"/>
        <v>0</v>
      </c>
      <c r="BG128" s="94">
        <f t="shared" si="6"/>
        <v>0</v>
      </c>
      <c r="BH128" s="94">
        <f t="shared" si="7"/>
        <v>0</v>
      </c>
      <c r="BI128" s="94">
        <f t="shared" si="8"/>
        <v>0</v>
      </c>
      <c r="BJ128" s="2" t="s">
        <v>96</v>
      </c>
      <c r="BK128" s="94">
        <f t="shared" si="9"/>
        <v>0</v>
      </c>
      <c r="BL128" s="2" t="s">
        <v>103</v>
      </c>
      <c r="BM128" s="93" t="s">
        <v>135</v>
      </c>
    </row>
    <row r="129" spans="2:65" s="70" customFormat="1" ht="22.9" customHeight="1" x14ac:dyDescent="0.2">
      <c r="B129" s="69"/>
      <c r="D129" s="71" t="s">
        <v>93</v>
      </c>
      <c r="E129" s="80" t="s">
        <v>96</v>
      </c>
      <c r="F129" s="80" t="s">
        <v>99</v>
      </c>
      <c r="I129" s="73"/>
      <c r="J129" s="81">
        <f>BK129</f>
        <v>0</v>
      </c>
      <c r="L129" s="69"/>
      <c r="M129" s="75"/>
      <c r="P129" s="76">
        <f>SUM(P130:P135)</f>
        <v>0</v>
      </c>
      <c r="R129" s="76">
        <f>SUM(R130:R135)</f>
        <v>5.6080000000000005E-2</v>
      </c>
      <c r="T129" s="77">
        <f>SUM(T130:T135)</f>
        <v>299.51000000000005</v>
      </c>
      <c r="AR129" s="71" t="s">
        <v>96</v>
      </c>
      <c r="AT129" s="78" t="s">
        <v>93</v>
      </c>
      <c r="AU129" s="78" t="s">
        <v>96</v>
      </c>
      <c r="AY129" s="71" t="s">
        <v>98</v>
      </c>
      <c r="BK129" s="79">
        <f>SUM(BK130:BK135)</f>
        <v>0</v>
      </c>
    </row>
    <row r="130" spans="2:65" s="11" customFormat="1" ht="24.2" customHeight="1" x14ac:dyDescent="0.25">
      <c r="B130" s="10"/>
      <c r="C130" s="82">
        <v>4</v>
      </c>
      <c r="D130" s="82" t="s">
        <v>100</v>
      </c>
      <c r="E130" s="83" t="s">
        <v>219</v>
      </c>
      <c r="F130" s="84" t="s">
        <v>220</v>
      </c>
      <c r="G130" s="85" t="s">
        <v>101</v>
      </c>
      <c r="H130" s="86">
        <v>1402</v>
      </c>
      <c r="I130" s="87">
        <v>0</v>
      </c>
      <c r="J130" s="88">
        <f t="shared" ref="J130" si="10">ROUND(I130*H130,2)</f>
        <v>0</v>
      </c>
      <c r="K130" s="84" t="s">
        <v>102</v>
      </c>
      <c r="L130" s="10"/>
      <c r="M130" s="89" t="s">
        <v>2</v>
      </c>
      <c r="N130" s="90" t="s">
        <v>51</v>
      </c>
      <c r="P130" s="91">
        <f t="shared" ref="P130:P131" si="11">O130*H130</f>
        <v>0</v>
      </c>
      <c r="Q130" s="91">
        <v>0</v>
      </c>
      <c r="R130" s="91">
        <f t="shared" ref="R130:R131" si="12">Q130*H130</f>
        <v>0</v>
      </c>
      <c r="S130" s="91">
        <v>0.128</v>
      </c>
      <c r="T130" s="92">
        <f t="shared" ref="T130:T131" si="13">S130*H130</f>
        <v>179.45600000000002</v>
      </c>
      <c r="AR130" s="93" t="s">
        <v>103</v>
      </c>
      <c r="AT130" s="93" t="s">
        <v>100</v>
      </c>
      <c r="AU130" s="93" t="s">
        <v>4</v>
      </c>
      <c r="AY130" s="2" t="s">
        <v>98</v>
      </c>
      <c r="BE130" s="94">
        <f t="shared" ref="BE130:BE131" si="14">IF(N130="základní",J130,0)</f>
        <v>0</v>
      </c>
      <c r="BF130" s="94">
        <f t="shared" ref="BF130:BF131" si="15">IF(N130="snížená",J130,0)</f>
        <v>0</v>
      </c>
      <c r="BG130" s="94">
        <f t="shared" ref="BG130:BG131" si="16">IF(N130="zákl. přenesená",J130,0)</f>
        <v>0</v>
      </c>
      <c r="BH130" s="94">
        <f t="shared" ref="BH130:BH131" si="17">IF(N130="sníž. přenesená",J130,0)</f>
        <v>0</v>
      </c>
      <c r="BI130" s="94">
        <f t="shared" ref="BI130:BI131" si="18">IF(N130="nulová",J130,0)</f>
        <v>0</v>
      </c>
      <c r="BJ130" s="2" t="s">
        <v>96</v>
      </c>
      <c r="BK130" s="94">
        <f t="shared" ref="BK130:BK131" si="19">ROUND(I130*H130,2)</f>
        <v>0</v>
      </c>
      <c r="BL130" s="2" t="s">
        <v>103</v>
      </c>
      <c r="BM130" s="93" t="s">
        <v>105</v>
      </c>
    </row>
    <row r="131" spans="2:65" s="11" customFormat="1" ht="24.2" customHeight="1" x14ac:dyDescent="0.25">
      <c r="B131" s="10"/>
      <c r="C131" s="82">
        <v>5</v>
      </c>
      <c r="D131" s="82" t="s">
        <v>100</v>
      </c>
      <c r="E131" s="83" t="s">
        <v>221</v>
      </c>
      <c r="F131" s="84" t="s">
        <v>222</v>
      </c>
      <c r="G131" s="85" t="s">
        <v>101</v>
      </c>
      <c r="H131" s="86">
        <v>701</v>
      </c>
      <c r="I131" s="87">
        <v>0</v>
      </c>
      <c r="J131" s="88">
        <f t="shared" ref="J131" si="20">ROUND(I131*H131,2)</f>
        <v>0</v>
      </c>
      <c r="K131" s="84" t="s">
        <v>102</v>
      </c>
      <c r="L131" s="10"/>
      <c r="M131" s="89" t="s">
        <v>2</v>
      </c>
      <c r="N131" s="90" t="s">
        <v>51</v>
      </c>
      <c r="P131" s="91">
        <f t="shared" si="11"/>
        <v>0</v>
      </c>
      <c r="Q131" s="91">
        <v>8.0000000000000007E-5</v>
      </c>
      <c r="R131" s="91">
        <f t="shared" si="12"/>
        <v>5.6080000000000005E-2</v>
      </c>
      <c r="S131" s="91">
        <v>0.154</v>
      </c>
      <c r="T131" s="92">
        <f t="shared" si="13"/>
        <v>107.95399999999999</v>
      </c>
      <c r="AR131" s="93" t="s">
        <v>103</v>
      </c>
      <c r="AT131" s="93" t="s">
        <v>100</v>
      </c>
      <c r="AU131" s="93" t="s">
        <v>4</v>
      </c>
      <c r="AY131" s="2" t="s">
        <v>98</v>
      </c>
      <c r="BE131" s="94">
        <f t="shared" si="14"/>
        <v>0</v>
      </c>
      <c r="BF131" s="94">
        <f t="shared" si="15"/>
        <v>0</v>
      </c>
      <c r="BG131" s="94">
        <f t="shared" si="16"/>
        <v>0</v>
      </c>
      <c r="BH131" s="94">
        <f t="shared" si="17"/>
        <v>0</v>
      </c>
      <c r="BI131" s="94">
        <f t="shared" si="18"/>
        <v>0</v>
      </c>
      <c r="BJ131" s="2" t="s">
        <v>96</v>
      </c>
      <c r="BK131" s="94">
        <f t="shared" si="19"/>
        <v>0</v>
      </c>
      <c r="BL131" s="2" t="s">
        <v>103</v>
      </c>
      <c r="BM131" s="93" t="s">
        <v>106</v>
      </c>
    </row>
    <row r="132" spans="2:65" s="96" customFormat="1" x14ac:dyDescent="0.25">
      <c r="B132" s="95"/>
      <c r="D132" s="97" t="s">
        <v>107</v>
      </c>
      <c r="E132" s="98" t="s">
        <v>2</v>
      </c>
      <c r="F132" s="134" t="s">
        <v>216</v>
      </c>
      <c r="H132" s="100">
        <v>701</v>
      </c>
      <c r="I132" s="101"/>
      <c r="L132" s="95"/>
      <c r="M132" s="102"/>
      <c r="T132" s="103"/>
      <c r="AT132" s="98" t="s">
        <v>107</v>
      </c>
      <c r="AU132" s="98" t="s">
        <v>4</v>
      </c>
      <c r="AV132" s="96" t="s">
        <v>4</v>
      </c>
      <c r="AW132" s="96" t="s">
        <v>108</v>
      </c>
      <c r="AX132" s="96" t="s">
        <v>96</v>
      </c>
      <c r="AY132" s="98" t="s">
        <v>98</v>
      </c>
    </row>
    <row r="133" spans="2:65" s="11" customFormat="1" ht="16.5" customHeight="1" x14ac:dyDescent="0.25">
      <c r="B133" s="10"/>
      <c r="C133" s="82">
        <v>6</v>
      </c>
      <c r="D133" s="82" t="s">
        <v>100</v>
      </c>
      <c r="E133" s="83" t="s">
        <v>184</v>
      </c>
      <c r="F133" s="84" t="s">
        <v>185</v>
      </c>
      <c r="G133" s="85" t="s">
        <v>110</v>
      </c>
      <c r="H133" s="86">
        <v>25</v>
      </c>
      <c r="I133" s="87">
        <v>0</v>
      </c>
      <c r="J133" s="88">
        <f>ROUND(I133*H133,2)</f>
        <v>0</v>
      </c>
      <c r="K133" s="84" t="s">
        <v>102</v>
      </c>
      <c r="L133" s="10"/>
      <c r="M133" s="89" t="s">
        <v>2</v>
      </c>
      <c r="N133" s="90" t="s">
        <v>51</v>
      </c>
      <c r="P133" s="91">
        <f>O133*H133</f>
        <v>0</v>
      </c>
      <c r="Q133" s="91">
        <v>0</v>
      </c>
      <c r="R133" s="91">
        <f>Q133*H133</f>
        <v>0</v>
      </c>
      <c r="S133" s="91">
        <v>0.115</v>
      </c>
      <c r="T133" s="92">
        <f>S133*H133</f>
        <v>2.875</v>
      </c>
      <c r="AR133" s="93" t="s">
        <v>103</v>
      </c>
      <c r="AT133" s="93" t="s">
        <v>100</v>
      </c>
      <c r="AU133" s="93" t="s">
        <v>4</v>
      </c>
      <c r="AY133" s="2" t="s">
        <v>98</v>
      </c>
      <c r="BE133" s="94">
        <f>IF(N133="základní",J133,0)</f>
        <v>0</v>
      </c>
      <c r="BF133" s="94">
        <f>IF(N133="snížená",J133,0)</f>
        <v>0</v>
      </c>
      <c r="BG133" s="94">
        <f>IF(N133="zákl. přenesená",J133,0)</f>
        <v>0</v>
      </c>
      <c r="BH133" s="94">
        <f>IF(N133="sníž. přenesená",J133,0)</f>
        <v>0</v>
      </c>
      <c r="BI133" s="94">
        <f>IF(N133="nulová",J133,0)</f>
        <v>0</v>
      </c>
      <c r="BJ133" s="2" t="s">
        <v>96</v>
      </c>
      <c r="BK133" s="94">
        <f>ROUND(I133*H133,2)</f>
        <v>0</v>
      </c>
      <c r="BL133" s="2" t="s">
        <v>103</v>
      </c>
      <c r="BM133" s="93" t="s">
        <v>111</v>
      </c>
    </row>
    <row r="134" spans="2:65" s="11" customFormat="1" ht="16.5" customHeight="1" x14ac:dyDescent="0.25">
      <c r="B134" s="10"/>
      <c r="C134" s="82">
        <v>7</v>
      </c>
      <c r="D134" s="82" t="s">
        <v>100</v>
      </c>
      <c r="E134" s="83" t="s">
        <v>113</v>
      </c>
      <c r="F134" s="84" t="s">
        <v>114</v>
      </c>
      <c r="G134" s="85" t="s">
        <v>110</v>
      </c>
      <c r="H134" s="86">
        <v>45</v>
      </c>
      <c r="I134" s="87">
        <v>0</v>
      </c>
      <c r="J134" s="88">
        <f>ROUND(I134*H134,2)</f>
        <v>0</v>
      </c>
      <c r="K134" s="84" t="s">
        <v>102</v>
      </c>
      <c r="L134" s="10"/>
      <c r="M134" s="89" t="s">
        <v>2</v>
      </c>
      <c r="N134" s="90" t="s">
        <v>51</v>
      </c>
      <c r="P134" s="91">
        <f>O134*H134</f>
        <v>0</v>
      </c>
      <c r="Q134" s="91">
        <v>0</v>
      </c>
      <c r="R134" s="91">
        <f>Q134*H134</f>
        <v>0</v>
      </c>
      <c r="S134" s="91">
        <v>0.20499999999999999</v>
      </c>
      <c r="T134" s="92">
        <f>S134*H134</f>
        <v>9.2249999999999996</v>
      </c>
      <c r="AR134" s="93" t="s">
        <v>103</v>
      </c>
      <c r="AT134" s="93" t="s">
        <v>100</v>
      </c>
      <c r="AU134" s="93" t="s">
        <v>4</v>
      </c>
      <c r="AY134" s="2" t="s">
        <v>98</v>
      </c>
      <c r="BE134" s="94">
        <f>IF(N134="základní",J134,0)</f>
        <v>0</v>
      </c>
      <c r="BF134" s="94">
        <f>IF(N134="snížená",J134,0)</f>
        <v>0</v>
      </c>
      <c r="BG134" s="94">
        <f>IF(N134="zákl. přenesená",J134,0)</f>
        <v>0</v>
      </c>
      <c r="BH134" s="94">
        <f>IF(N134="sníž. přenesená",J134,0)</f>
        <v>0</v>
      </c>
      <c r="BI134" s="94">
        <f>IF(N134="nulová",J134,0)</f>
        <v>0</v>
      </c>
      <c r="BJ134" s="2" t="s">
        <v>96</v>
      </c>
      <c r="BK134" s="94">
        <f>ROUND(I134*H134,2)</f>
        <v>0</v>
      </c>
      <c r="BL134" s="2" t="s">
        <v>103</v>
      </c>
      <c r="BM134" s="93" t="s">
        <v>115</v>
      </c>
    </row>
    <row r="135" spans="2:65" s="96" customFormat="1" x14ac:dyDescent="0.25">
      <c r="B135" s="95"/>
      <c r="D135" s="97" t="s">
        <v>107</v>
      </c>
      <c r="E135" s="98" t="s">
        <v>2</v>
      </c>
      <c r="F135" s="99">
        <v>45</v>
      </c>
      <c r="H135" s="100">
        <v>45</v>
      </c>
      <c r="I135" s="101"/>
      <c r="L135" s="95"/>
      <c r="M135" s="102"/>
      <c r="T135" s="103"/>
      <c r="AT135" s="98" t="s">
        <v>107</v>
      </c>
      <c r="AU135" s="98" t="s">
        <v>4</v>
      </c>
      <c r="AV135" s="96" t="s">
        <v>4</v>
      </c>
      <c r="AW135" s="96" t="s">
        <v>108</v>
      </c>
      <c r="AX135" s="96" t="s">
        <v>96</v>
      </c>
      <c r="AY135" s="98" t="s">
        <v>98</v>
      </c>
    </row>
    <row r="136" spans="2:65" s="70" customFormat="1" ht="22.9" customHeight="1" x14ac:dyDescent="0.2">
      <c r="B136" s="69"/>
      <c r="D136" s="71" t="s">
        <v>93</v>
      </c>
      <c r="E136" s="80" t="s">
        <v>104</v>
      </c>
      <c r="F136" s="80" t="s">
        <v>121</v>
      </c>
      <c r="I136" s="73"/>
      <c r="J136" s="81">
        <f>BK136</f>
        <v>0</v>
      </c>
      <c r="L136" s="69"/>
      <c r="M136" s="75"/>
      <c r="P136" s="76">
        <f>SUM(P137:P141)</f>
        <v>0</v>
      </c>
      <c r="R136" s="76">
        <f>SUM(R137:R141)</f>
        <v>292.78064000000006</v>
      </c>
      <c r="T136" s="77">
        <f>SUM(T137:T141)</f>
        <v>0</v>
      </c>
      <c r="AR136" s="71" t="s">
        <v>96</v>
      </c>
      <c r="AT136" s="78" t="s">
        <v>93</v>
      </c>
      <c r="AU136" s="78" t="s">
        <v>96</v>
      </c>
      <c r="AY136" s="71" t="s">
        <v>98</v>
      </c>
      <c r="BK136" s="79">
        <f>SUM(BK137:BK141)</f>
        <v>0</v>
      </c>
    </row>
    <row r="137" spans="2:65" s="11" customFormat="1" ht="24.2" customHeight="1" x14ac:dyDescent="0.25">
      <c r="B137" s="10"/>
      <c r="C137" s="82">
        <v>8</v>
      </c>
      <c r="D137" s="82" t="s">
        <v>100</v>
      </c>
      <c r="E137" s="83" t="s">
        <v>122</v>
      </c>
      <c r="F137" s="84" t="s">
        <v>123</v>
      </c>
      <c r="G137" s="85" t="s">
        <v>101</v>
      </c>
      <c r="H137" s="86">
        <v>2103</v>
      </c>
      <c r="I137" s="87">
        <v>0</v>
      </c>
      <c r="J137" s="88">
        <f>ROUND(I137*H137,2)</f>
        <v>0</v>
      </c>
      <c r="K137" s="84" t="s">
        <v>102</v>
      </c>
      <c r="L137" s="10"/>
      <c r="M137" s="89" t="s">
        <v>2</v>
      </c>
      <c r="N137" s="90" t="s">
        <v>51</v>
      </c>
      <c r="P137" s="91">
        <f>O137*H137</f>
        <v>0</v>
      </c>
      <c r="Q137" s="91">
        <v>7.1000000000000002E-4</v>
      </c>
      <c r="R137" s="91">
        <f>Q137*H137</f>
        <v>1.4931300000000001</v>
      </c>
      <c r="S137" s="91">
        <v>0</v>
      </c>
      <c r="T137" s="92">
        <f>S137*H137</f>
        <v>0</v>
      </c>
      <c r="AR137" s="93" t="s">
        <v>103</v>
      </c>
      <c r="AT137" s="93" t="s">
        <v>100</v>
      </c>
      <c r="AU137" s="93" t="s">
        <v>4</v>
      </c>
      <c r="AY137" s="2" t="s">
        <v>98</v>
      </c>
      <c r="BE137" s="94">
        <f>IF(N137="základní",J137,0)</f>
        <v>0</v>
      </c>
      <c r="BF137" s="94">
        <f>IF(N137="snížená",J137,0)</f>
        <v>0</v>
      </c>
      <c r="BG137" s="94">
        <f>IF(N137="zákl. přenesená",J137,0)</f>
        <v>0</v>
      </c>
      <c r="BH137" s="94">
        <f>IF(N137="sníž. přenesená",J137,0)</f>
        <v>0</v>
      </c>
      <c r="BI137" s="94">
        <f>IF(N137="nulová",J137,0)</f>
        <v>0</v>
      </c>
      <c r="BJ137" s="2" t="s">
        <v>96</v>
      </c>
      <c r="BK137" s="94">
        <f>ROUND(I137*H137,2)</f>
        <v>0</v>
      </c>
      <c r="BL137" s="2" t="s">
        <v>103</v>
      </c>
      <c r="BM137" s="93" t="s">
        <v>124</v>
      </c>
    </row>
    <row r="138" spans="2:65" s="11" customFormat="1" ht="33" customHeight="1" x14ac:dyDescent="0.25">
      <c r="B138" s="10"/>
      <c r="C138" s="82">
        <v>9</v>
      </c>
      <c r="D138" s="82" t="s">
        <v>100</v>
      </c>
      <c r="E138" s="83" t="s">
        <v>186</v>
      </c>
      <c r="F138" s="84" t="s">
        <v>187</v>
      </c>
      <c r="G138" s="85" t="s">
        <v>101</v>
      </c>
      <c r="H138" s="86">
        <v>1402</v>
      </c>
      <c r="I138" s="87">
        <v>0</v>
      </c>
      <c r="J138" s="88">
        <f>ROUND(I138*H138,2)</f>
        <v>0</v>
      </c>
      <c r="K138" s="84" t="s">
        <v>102</v>
      </c>
      <c r="L138" s="10"/>
      <c r="M138" s="89" t="s">
        <v>2</v>
      </c>
      <c r="N138" s="90" t="s">
        <v>51</v>
      </c>
      <c r="P138" s="91">
        <f>O138*H138</f>
        <v>0</v>
      </c>
      <c r="Q138" s="91">
        <v>0.12966</v>
      </c>
      <c r="R138" s="91">
        <f>Q138*H138</f>
        <v>181.78332</v>
      </c>
      <c r="S138" s="91">
        <v>0</v>
      </c>
      <c r="T138" s="92">
        <f>S138*H138</f>
        <v>0</v>
      </c>
      <c r="AR138" s="93" t="s">
        <v>103</v>
      </c>
      <c r="AT138" s="93" t="s">
        <v>100</v>
      </c>
      <c r="AU138" s="93" t="s">
        <v>4</v>
      </c>
      <c r="AY138" s="2" t="s">
        <v>98</v>
      </c>
      <c r="BE138" s="94">
        <f>IF(N138="základní",J138,0)</f>
        <v>0</v>
      </c>
      <c r="BF138" s="94">
        <f>IF(N138="snížená",J138,0)</f>
        <v>0</v>
      </c>
      <c r="BG138" s="94">
        <f>IF(N138="zákl. přenesená",J138,0)</f>
        <v>0</v>
      </c>
      <c r="BH138" s="94">
        <f>IF(N138="sníž. přenesená",J138,0)</f>
        <v>0</v>
      </c>
      <c r="BI138" s="94">
        <f>IF(N138="nulová",J138,0)</f>
        <v>0</v>
      </c>
      <c r="BJ138" s="2" t="s">
        <v>96</v>
      </c>
      <c r="BK138" s="94">
        <f>ROUND(I138*H138,2)</f>
        <v>0</v>
      </c>
      <c r="BL138" s="2" t="s">
        <v>103</v>
      </c>
      <c r="BM138" s="93" t="s">
        <v>125</v>
      </c>
    </row>
    <row r="139" spans="2:65" s="11" customFormat="1" ht="24.2" customHeight="1" x14ac:dyDescent="0.25">
      <c r="B139" s="10"/>
      <c r="C139" s="82">
        <v>10</v>
      </c>
      <c r="D139" s="82" t="s">
        <v>100</v>
      </c>
      <c r="E139" s="83" t="s">
        <v>126</v>
      </c>
      <c r="F139" s="84" t="s">
        <v>127</v>
      </c>
      <c r="G139" s="85" t="s">
        <v>101</v>
      </c>
      <c r="H139" s="86">
        <v>701</v>
      </c>
      <c r="I139" s="87">
        <v>0</v>
      </c>
      <c r="J139" s="88">
        <f>ROUND(I139*H139,2)</f>
        <v>0</v>
      </c>
      <c r="K139" s="84" t="s">
        <v>102</v>
      </c>
      <c r="L139" s="10"/>
      <c r="M139" s="89" t="s">
        <v>2</v>
      </c>
      <c r="N139" s="90" t="s">
        <v>51</v>
      </c>
      <c r="P139" s="91">
        <f>O139*H139</f>
        <v>0</v>
      </c>
      <c r="Q139" s="91">
        <v>0.15559000000000001</v>
      </c>
      <c r="R139" s="91">
        <f>Q139*H139</f>
        <v>109.06859</v>
      </c>
      <c r="S139" s="91">
        <v>0</v>
      </c>
      <c r="T139" s="92">
        <f>S139*H139</f>
        <v>0</v>
      </c>
      <c r="AR139" s="93" t="s">
        <v>103</v>
      </c>
      <c r="AT139" s="93" t="s">
        <v>100</v>
      </c>
      <c r="AU139" s="93" t="s">
        <v>4</v>
      </c>
      <c r="AY139" s="2" t="s">
        <v>98</v>
      </c>
      <c r="BE139" s="94">
        <f>IF(N139="základní",J139,0)</f>
        <v>0</v>
      </c>
      <c r="BF139" s="94">
        <f>IF(N139="snížená",J139,0)</f>
        <v>0</v>
      </c>
      <c r="BG139" s="94">
        <f>IF(N139="zákl. přenesená",J139,0)</f>
        <v>0</v>
      </c>
      <c r="BH139" s="94">
        <f>IF(N139="sníž. přenesená",J139,0)</f>
        <v>0</v>
      </c>
      <c r="BI139" s="94">
        <f>IF(N139="nulová",J139,0)</f>
        <v>0</v>
      </c>
      <c r="BJ139" s="2" t="s">
        <v>96</v>
      </c>
      <c r="BK139" s="94">
        <f>ROUND(I139*H139,2)</f>
        <v>0</v>
      </c>
      <c r="BL139" s="2" t="s">
        <v>103</v>
      </c>
      <c r="BM139" s="93" t="s">
        <v>128</v>
      </c>
    </row>
    <row r="140" spans="2:65" s="96" customFormat="1" x14ac:dyDescent="0.25">
      <c r="B140" s="95"/>
      <c r="D140" s="97" t="s">
        <v>107</v>
      </c>
      <c r="E140" s="98" t="s">
        <v>2</v>
      </c>
      <c r="F140" s="99" t="s">
        <v>226</v>
      </c>
      <c r="H140" s="100">
        <v>701</v>
      </c>
      <c r="I140" s="101"/>
      <c r="L140" s="95"/>
      <c r="M140" s="102"/>
      <c r="T140" s="103"/>
      <c r="AT140" s="98" t="s">
        <v>107</v>
      </c>
      <c r="AU140" s="98" t="s">
        <v>4</v>
      </c>
      <c r="AV140" s="96" t="s">
        <v>4</v>
      </c>
      <c r="AW140" s="96" t="s">
        <v>108</v>
      </c>
      <c r="AX140" s="96" t="s">
        <v>96</v>
      </c>
      <c r="AY140" s="98" t="s">
        <v>98</v>
      </c>
    </row>
    <row r="141" spans="2:65" s="11" customFormat="1" ht="21.75" customHeight="1" x14ac:dyDescent="0.25">
      <c r="B141" s="10"/>
      <c r="C141" s="82">
        <v>11</v>
      </c>
      <c r="D141" s="82" t="s">
        <v>100</v>
      </c>
      <c r="E141" s="83" t="s">
        <v>129</v>
      </c>
      <c r="F141" s="84" t="s">
        <v>130</v>
      </c>
      <c r="G141" s="85" t="s">
        <v>110</v>
      </c>
      <c r="H141" s="86">
        <v>121</v>
      </c>
      <c r="I141" s="87">
        <v>0</v>
      </c>
      <c r="J141" s="88">
        <f>ROUND(I141*H141,2)</f>
        <v>0</v>
      </c>
      <c r="K141" s="84" t="s">
        <v>102</v>
      </c>
      <c r="L141" s="10"/>
      <c r="M141" s="89" t="s">
        <v>2</v>
      </c>
      <c r="N141" s="90" t="s">
        <v>51</v>
      </c>
      <c r="P141" s="91">
        <f>O141*H141</f>
        <v>0</v>
      </c>
      <c r="Q141" s="91">
        <v>3.5999999999999999E-3</v>
      </c>
      <c r="R141" s="91">
        <f>Q141*H141</f>
        <v>0.43559999999999999</v>
      </c>
      <c r="S141" s="91">
        <v>0</v>
      </c>
      <c r="T141" s="92">
        <f>S141*H141</f>
        <v>0</v>
      </c>
      <c r="AR141" s="93" t="s">
        <v>103</v>
      </c>
      <c r="AT141" s="93" t="s">
        <v>100</v>
      </c>
      <c r="AU141" s="93" t="s">
        <v>4</v>
      </c>
      <c r="AY141" s="2" t="s">
        <v>98</v>
      </c>
      <c r="BE141" s="94">
        <f>IF(N141="základní",J141,0)</f>
        <v>0</v>
      </c>
      <c r="BF141" s="94">
        <f>IF(N141="snížená",J141,0)</f>
        <v>0</v>
      </c>
      <c r="BG141" s="94">
        <f>IF(N141="zákl. přenesená",J141,0)</f>
        <v>0</v>
      </c>
      <c r="BH141" s="94">
        <f>IF(N141="sníž. přenesená",J141,0)</f>
        <v>0</v>
      </c>
      <c r="BI141" s="94">
        <f>IF(N141="nulová",J141,0)</f>
        <v>0</v>
      </c>
      <c r="BJ141" s="2" t="s">
        <v>96</v>
      </c>
      <c r="BK141" s="94">
        <f>ROUND(I141*H141,2)</f>
        <v>0</v>
      </c>
      <c r="BL141" s="2" t="s">
        <v>103</v>
      </c>
      <c r="BM141" s="93" t="s">
        <v>131</v>
      </c>
    </row>
    <row r="142" spans="2:65" s="70" customFormat="1" ht="22.9" customHeight="1" x14ac:dyDescent="0.2">
      <c r="B142" s="69"/>
      <c r="D142" s="71" t="s">
        <v>93</v>
      </c>
      <c r="E142" s="80" t="s">
        <v>109</v>
      </c>
      <c r="F142" s="80" t="s">
        <v>132</v>
      </c>
      <c r="I142" s="73"/>
      <c r="J142" s="81">
        <f>BK142</f>
        <v>0</v>
      </c>
      <c r="L142" s="69"/>
      <c r="M142" s="75"/>
      <c r="P142" s="76">
        <f>SUM(P143:P145)</f>
        <v>0</v>
      </c>
      <c r="R142" s="76">
        <f>SUM(R143:R145)</f>
        <v>6.5459999999999994</v>
      </c>
      <c r="T142" s="77">
        <f>SUM(T143:T145)</f>
        <v>0</v>
      </c>
      <c r="AR142" s="71" t="s">
        <v>96</v>
      </c>
      <c r="AT142" s="78" t="s">
        <v>93</v>
      </c>
      <c r="AU142" s="78" t="s">
        <v>96</v>
      </c>
      <c r="AY142" s="71" t="s">
        <v>98</v>
      </c>
      <c r="BK142" s="79">
        <f>SUM(BK143:BK145)</f>
        <v>0</v>
      </c>
    </row>
    <row r="143" spans="2:65" s="11" customFormat="1" ht="24.2" customHeight="1" x14ac:dyDescent="0.25">
      <c r="B143" s="10"/>
      <c r="C143" s="82">
        <v>12</v>
      </c>
      <c r="D143" s="82" t="s">
        <v>100</v>
      </c>
      <c r="E143" s="83" t="s">
        <v>196</v>
      </c>
      <c r="F143" s="84" t="s">
        <v>199</v>
      </c>
      <c r="G143" s="85" t="s">
        <v>120</v>
      </c>
      <c r="H143" s="86">
        <v>5</v>
      </c>
      <c r="I143" s="87">
        <v>0</v>
      </c>
      <c r="J143" s="88">
        <f t="shared" ref="J143:J145" si="21">ROUND(I143*H143,2)</f>
        <v>0</v>
      </c>
      <c r="K143" s="84" t="s">
        <v>102</v>
      </c>
      <c r="L143" s="10"/>
      <c r="M143" s="89" t="s">
        <v>2</v>
      </c>
      <c r="N143" s="90" t="s">
        <v>51</v>
      </c>
      <c r="P143" s="91">
        <f t="shared" ref="P143:P145" si="22">O143*H143</f>
        <v>0</v>
      </c>
      <c r="Q143" s="91">
        <v>0.432</v>
      </c>
      <c r="R143" s="91">
        <f t="shared" ref="R143:R145" si="23">Q143*H143</f>
        <v>2.16</v>
      </c>
      <c r="S143" s="91">
        <v>0</v>
      </c>
      <c r="T143" s="92">
        <f t="shared" ref="T143:T145" si="24">S143*H143</f>
        <v>0</v>
      </c>
      <c r="AR143" s="93" t="s">
        <v>103</v>
      </c>
      <c r="AT143" s="93" t="s">
        <v>100</v>
      </c>
      <c r="AU143" s="93" t="s">
        <v>4</v>
      </c>
      <c r="AY143" s="2" t="s">
        <v>98</v>
      </c>
      <c r="BE143" s="94">
        <f t="shared" ref="BE143:BE145" si="25">IF(N143="základní",J143,0)</f>
        <v>0</v>
      </c>
      <c r="BF143" s="94">
        <f t="shared" ref="BF143:BF145" si="26">IF(N143="snížená",J143,0)</f>
        <v>0</v>
      </c>
      <c r="BG143" s="94">
        <f t="shared" ref="BG143:BG145" si="27">IF(N143="zákl. přenesená",J143,0)</f>
        <v>0</v>
      </c>
      <c r="BH143" s="94">
        <f t="shared" ref="BH143:BH145" si="28">IF(N143="sníž. přenesená",J143,0)</f>
        <v>0</v>
      </c>
      <c r="BI143" s="94">
        <f t="shared" ref="BI143:BI145" si="29">IF(N143="nulová",J143,0)</f>
        <v>0</v>
      </c>
      <c r="BJ143" s="2" t="s">
        <v>96</v>
      </c>
      <c r="BK143" s="94">
        <f t="shared" ref="BK143:BK145" si="30">ROUND(I143*H143,2)</f>
        <v>0</v>
      </c>
      <c r="BL143" s="2" t="s">
        <v>103</v>
      </c>
      <c r="BM143" s="93" t="s">
        <v>133</v>
      </c>
    </row>
    <row r="144" spans="2:65" s="11" customFormat="1" ht="24.2" customHeight="1" x14ac:dyDescent="0.25">
      <c r="B144" s="10"/>
      <c r="C144" s="82">
        <v>13</v>
      </c>
      <c r="D144" s="82" t="s">
        <v>100</v>
      </c>
      <c r="E144" s="83" t="s">
        <v>197</v>
      </c>
      <c r="F144" s="84" t="s">
        <v>200</v>
      </c>
      <c r="G144" s="85" t="s">
        <v>120</v>
      </c>
      <c r="H144" s="86">
        <v>4</v>
      </c>
      <c r="I144" s="87">
        <v>0</v>
      </c>
      <c r="J144" s="88">
        <f t="shared" si="21"/>
        <v>0</v>
      </c>
      <c r="K144" s="84" t="s">
        <v>102</v>
      </c>
      <c r="L144" s="10"/>
      <c r="M144" s="89" t="s">
        <v>2</v>
      </c>
      <c r="N144" s="90" t="s">
        <v>51</v>
      </c>
      <c r="P144" s="91">
        <f t="shared" si="22"/>
        <v>0</v>
      </c>
      <c r="Q144" s="91">
        <v>0.45600000000000002</v>
      </c>
      <c r="R144" s="91">
        <f t="shared" si="23"/>
        <v>1.8240000000000001</v>
      </c>
      <c r="S144" s="91">
        <v>0</v>
      </c>
      <c r="T144" s="92">
        <f t="shared" si="24"/>
        <v>0</v>
      </c>
      <c r="AR144" s="93" t="s">
        <v>103</v>
      </c>
      <c r="AT144" s="93" t="s">
        <v>100</v>
      </c>
      <c r="AU144" s="93" t="s">
        <v>4</v>
      </c>
      <c r="AY144" s="2" t="s">
        <v>98</v>
      </c>
      <c r="BE144" s="94">
        <f t="shared" si="25"/>
        <v>0</v>
      </c>
      <c r="BF144" s="94">
        <f t="shared" si="26"/>
        <v>0</v>
      </c>
      <c r="BG144" s="94">
        <f t="shared" si="27"/>
        <v>0</v>
      </c>
      <c r="BH144" s="94">
        <f t="shared" si="28"/>
        <v>0</v>
      </c>
      <c r="BI144" s="94">
        <f t="shared" si="29"/>
        <v>0</v>
      </c>
      <c r="BJ144" s="2" t="s">
        <v>96</v>
      </c>
      <c r="BK144" s="94">
        <f t="shared" si="30"/>
        <v>0</v>
      </c>
      <c r="BL144" s="2" t="s">
        <v>103</v>
      </c>
      <c r="BM144" s="93" t="s">
        <v>134</v>
      </c>
    </row>
    <row r="145" spans="2:65" s="11" customFormat="1" ht="24.2" customHeight="1" x14ac:dyDescent="0.25">
      <c r="B145" s="10"/>
      <c r="C145" s="82">
        <v>14</v>
      </c>
      <c r="D145" s="82" t="s">
        <v>100</v>
      </c>
      <c r="E145" s="83" t="s">
        <v>198</v>
      </c>
      <c r="F145" s="84" t="s">
        <v>201</v>
      </c>
      <c r="G145" s="85" t="s">
        <v>120</v>
      </c>
      <c r="H145" s="86">
        <v>7</v>
      </c>
      <c r="I145" s="87">
        <v>0</v>
      </c>
      <c r="J145" s="88">
        <f t="shared" si="21"/>
        <v>0</v>
      </c>
      <c r="K145" s="84" t="s">
        <v>102</v>
      </c>
      <c r="L145" s="10"/>
      <c r="M145" s="89" t="s">
        <v>2</v>
      </c>
      <c r="N145" s="90" t="s">
        <v>51</v>
      </c>
      <c r="P145" s="91">
        <f t="shared" si="22"/>
        <v>0</v>
      </c>
      <c r="Q145" s="91">
        <v>0.36599999999999999</v>
      </c>
      <c r="R145" s="91">
        <f t="shared" si="23"/>
        <v>2.5619999999999998</v>
      </c>
      <c r="S145" s="91">
        <v>0</v>
      </c>
      <c r="T145" s="92">
        <f t="shared" si="24"/>
        <v>0</v>
      </c>
      <c r="AR145" s="93" t="s">
        <v>103</v>
      </c>
      <c r="AT145" s="93" t="s">
        <v>100</v>
      </c>
      <c r="AU145" s="93" t="s">
        <v>4</v>
      </c>
      <c r="AY145" s="2" t="s">
        <v>98</v>
      </c>
      <c r="BE145" s="94">
        <f t="shared" si="25"/>
        <v>0</v>
      </c>
      <c r="BF145" s="94">
        <f t="shared" si="26"/>
        <v>0</v>
      </c>
      <c r="BG145" s="94">
        <f t="shared" si="27"/>
        <v>0</v>
      </c>
      <c r="BH145" s="94">
        <f t="shared" si="28"/>
        <v>0</v>
      </c>
      <c r="BI145" s="94">
        <f t="shared" si="29"/>
        <v>0</v>
      </c>
      <c r="BJ145" s="2" t="s">
        <v>96</v>
      </c>
      <c r="BK145" s="94">
        <f t="shared" si="30"/>
        <v>0</v>
      </c>
      <c r="BL145" s="2" t="s">
        <v>103</v>
      </c>
      <c r="BM145" s="93" t="s">
        <v>135</v>
      </c>
    </row>
    <row r="146" spans="2:65" s="70" customFormat="1" ht="22.9" customHeight="1" x14ac:dyDescent="0.2">
      <c r="B146" s="69"/>
      <c r="D146" s="71" t="s">
        <v>93</v>
      </c>
      <c r="E146" s="80" t="s">
        <v>112</v>
      </c>
      <c r="F146" s="80" t="s">
        <v>136</v>
      </c>
      <c r="I146" s="73"/>
      <c r="J146" s="81">
        <f>BK146</f>
        <v>0</v>
      </c>
      <c r="L146" s="69"/>
      <c r="M146" s="75"/>
      <c r="P146" s="76">
        <f>SUM(P147:P165)</f>
        <v>0</v>
      </c>
      <c r="R146" s="76">
        <f>SUM(R147:R165)</f>
        <v>23.406224000000002</v>
      </c>
      <c r="T146" s="77">
        <f>SUM(T147:T165)</f>
        <v>0</v>
      </c>
      <c r="AR146" s="71" t="s">
        <v>96</v>
      </c>
      <c r="AT146" s="78" t="s">
        <v>93</v>
      </c>
      <c r="AU146" s="78" t="s">
        <v>96</v>
      </c>
      <c r="AY146" s="71" t="s">
        <v>98</v>
      </c>
      <c r="BK146" s="79">
        <f>SUM(BK147:BK165)</f>
        <v>0</v>
      </c>
    </row>
    <row r="147" spans="2:65" s="11" customFormat="1" ht="24.2" customHeight="1" x14ac:dyDescent="0.25">
      <c r="B147" s="10"/>
      <c r="C147" s="82">
        <v>15</v>
      </c>
      <c r="D147" s="82" t="s">
        <v>100</v>
      </c>
      <c r="E147" s="83" t="s">
        <v>202</v>
      </c>
      <c r="F147" s="84" t="s">
        <v>203</v>
      </c>
      <c r="G147" s="85" t="s">
        <v>120</v>
      </c>
      <c r="H147" s="86">
        <v>1</v>
      </c>
      <c r="I147" s="87">
        <v>0</v>
      </c>
      <c r="J147" s="88">
        <f t="shared" ref="J147" si="31">ROUND(I147*H147,2)</f>
        <v>0</v>
      </c>
      <c r="K147" s="84" t="s">
        <v>102</v>
      </c>
      <c r="L147" s="10"/>
      <c r="M147" s="89" t="s">
        <v>2</v>
      </c>
      <c r="N147" s="90" t="s">
        <v>51</v>
      </c>
      <c r="P147" s="91">
        <f t="shared" ref="P147" si="32">O147*H147</f>
        <v>0</v>
      </c>
      <c r="Q147" s="91">
        <v>6.9999999999999999E-4</v>
      </c>
      <c r="R147" s="91">
        <f t="shared" ref="R147" si="33">Q147*H147</f>
        <v>6.9999999999999999E-4</v>
      </c>
      <c r="S147" s="91">
        <v>0</v>
      </c>
      <c r="T147" s="92">
        <f t="shared" ref="T147" si="34">S147*H147</f>
        <v>0</v>
      </c>
      <c r="AR147" s="93" t="s">
        <v>103</v>
      </c>
      <c r="AT147" s="93" t="s">
        <v>100</v>
      </c>
      <c r="AU147" s="93" t="s">
        <v>4</v>
      </c>
      <c r="AY147" s="2" t="s">
        <v>98</v>
      </c>
      <c r="BE147" s="94">
        <f t="shared" ref="BE147" si="35">IF(N147="základní",J147,0)</f>
        <v>0</v>
      </c>
      <c r="BF147" s="94">
        <f t="shared" ref="BF147" si="36">IF(N147="snížená",J147,0)</f>
        <v>0</v>
      </c>
      <c r="BG147" s="94">
        <f t="shared" ref="BG147" si="37">IF(N147="zákl. přenesená",J147,0)</f>
        <v>0</v>
      </c>
      <c r="BH147" s="94">
        <f t="shared" ref="BH147" si="38">IF(N147="sníž. přenesená",J147,0)</f>
        <v>0</v>
      </c>
      <c r="BI147" s="94">
        <f t="shared" ref="BI147" si="39">IF(N147="nulová",J147,0)</f>
        <v>0</v>
      </c>
      <c r="BJ147" s="2" t="s">
        <v>96</v>
      </c>
      <c r="BK147" s="94">
        <f t="shared" ref="BK147" si="40">ROUND(I147*H147,2)</f>
        <v>0</v>
      </c>
      <c r="BL147" s="2" t="s">
        <v>103</v>
      </c>
      <c r="BM147" s="93" t="s">
        <v>137</v>
      </c>
    </row>
    <row r="148" spans="2:65" s="11" customFormat="1" ht="24.2" customHeight="1" x14ac:dyDescent="0.25">
      <c r="B148" s="10"/>
      <c r="C148" s="82">
        <v>16</v>
      </c>
      <c r="D148" s="82" t="s">
        <v>100</v>
      </c>
      <c r="E148" s="83" t="s">
        <v>208</v>
      </c>
      <c r="F148" s="84" t="s">
        <v>207</v>
      </c>
      <c r="G148" s="85" t="s">
        <v>110</v>
      </c>
      <c r="H148" s="86">
        <v>40</v>
      </c>
      <c r="I148" s="87">
        <v>0</v>
      </c>
      <c r="J148" s="88">
        <f t="shared" ref="J148" si="41">ROUND(I148*H148,2)</f>
        <v>0</v>
      </c>
      <c r="K148" s="84" t="s">
        <v>102</v>
      </c>
      <c r="L148" s="10"/>
      <c r="M148" s="89" t="s">
        <v>2</v>
      </c>
      <c r="N148" s="90" t="s">
        <v>51</v>
      </c>
      <c r="P148" s="91">
        <f t="shared" ref="P148" si="42">O148*H148</f>
        <v>0</v>
      </c>
      <c r="Q148" s="91">
        <v>2.5999999999999999E-3</v>
      </c>
      <c r="R148" s="91">
        <f t="shared" ref="R148" si="43">Q148*H148</f>
        <v>0.104</v>
      </c>
      <c r="S148" s="91">
        <v>0</v>
      </c>
      <c r="T148" s="92">
        <f t="shared" ref="T148" si="44">S148*H148</f>
        <v>0</v>
      </c>
      <c r="AR148" s="93" t="s">
        <v>103</v>
      </c>
      <c r="AT148" s="93" t="s">
        <v>100</v>
      </c>
      <c r="AU148" s="93" t="s">
        <v>4</v>
      </c>
      <c r="AY148" s="2" t="s">
        <v>98</v>
      </c>
      <c r="BE148" s="94">
        <f t="shared" ref="BE148" si="45">IF(N148="základní",J148,0)</f>
        <v>0</v>
      </c>
      <c r="BF148" s="94">
        <f t="shared" ref="BF148" si="46">IF(N148="snížená",J148,0)</f>
        <v>0</v>
      </c>
      <c r="BG148" s="94">
        <f t="shared" ref="BG148" si="47">IF(N148="zákl. přenesená",J148,0)</f>
        <v>0</v>
      </c>
      <c r="BH148" s="94">
        <f t="shared" ref="BH148" si="48">IF(N148="sníž. přenesená",J148,0)</f>
        <v>0</v>
      </c>
      <c r="BI148" s="94">
        <f t="shared" ref="BI148" si="49">IF(N148="nulová",J148,0)</f>
        <v>0</v>
      </c>
      <c r="BJ148" s="2" t="s">
        <v>96</v>
      </c>
      <c r="BK148" s="94">
        <f t="shared" ref="BK148" si="50">ROUND(I148*H148,2)</f>
        <v>0</v>
      </c>
      <c r="BL148" s="2" t="s">
        <v>103</v>
      </c>
      <c r="BM148" s="93" t="s">
        <v>138</v>
      </c>
    </row>
    <row r="149" spans="2:65" s="11" customFormat="1" ht="16.5" customHeight="1" x14ac:dyDescent="0.25">
      <c r="B149" s="10"/>
      <c r="C149" s="82">
        <v>17</v>
      </c>
      <c r="D149" s="82" t="s">
        <v>100</v>
      </c>
      <c r="E149" s="83" t="s">
        <v>209</v>
      </c>
      <c r="F149" s="84" t="s">
        <v>210</v>
      </c>
      <c r="G149" s="85" t="s">
        <v>110</v>
      </c>
      <c r="H149" s="86">
        <v>40</v>
      </c>
      <c r="I149" s="87">
        <v>0</v>
      </c>
      <c r="J149" s="88">
        <f>ROUND(I149*H149,2)</f>
        <v>0</v>
      </c>
      <c r="K149" s="84" t="s">
        <v>102</v>
      </c>
      <c r="L149" s="10"/>
      <c r="M149" s="89" t="s">
        <v>2</v>
      </c>
      <c r="N149" s="90" t="s">
        <v>51</v>
      </c>
      <c r="P149" s="91">
        <f>O149*H149</f>
        <v>0</v>
      </c>
      <c r="Q149" s="91">
        <v>1.0000000000000001E-5</v>
      </c>
      <c r="R149" s="91">
        <f>Q149*H149</f>
        <v>4.0000000000000002E-4</v>
      </c>
      <c r="S149" s="91">
        <v>0</v>
      </c>
      <c r="T149" s="92">
        <f>S149*H149</f>
        <v>0</v>
      </c>
      <c r="AR149" s="93" t="s">
        <v>103</v>
      </c>
      <c r="AT149" s="93" t="s">
        <v>100</v>
      </c>
      <c r="AU149" s="93" t="s">
        <v>4</v>
      </c>
      <c r="AY149" s="2" t="s">
        <v>98</v>
      </c>
      <c r="BE149" s="94">
        <f>IF(N149="základní",J149,0)</f>
        <v>0</v>
      </c>
      <c r="BF149" s="94">
        <f>IF(N149="snížená",J149,0)</f>
        <v>0</v>
      </c>
      <c r="BG149" s="94">
        <f>IF(N149="zákl. přenesená",J149,0)</f>
        <v>0</v>
      </c>
      <c r="BH149" s="94">
        <f>IF(N149="sníž. přenesená",J149,0)</f>
        <v>0</v>
      </c>
      <c r="BI149" s="94">
        <f>IF(N149="nulová",J149,0)</f>
        <v>0</v>
      </c>
      <c r="BJ149" s="2" t="s">
        <v>96</v>
      </c>
      <c r="BK149" s="94">
        <f>ROUND(I149*H149,2)</f>
        <v>0</v>
      </c>
      <c r="BL149" s="2" t="s">
        <v>103</v>
      </c>
      <c r="BM149" s="93" t="s">
        <v>141</v>
      </c>
    </row>
    <row r="150" spans="2:65" s="11" customFormat="1" ht="24.2" customHeight="1" x14ac:dyDescent="0.25">
      <c r="B150" s="10"/>
      <c r="C150" s="82">
        <v>18</v>
      </c>
      <c r="D150" s="82" t="s">
        <v>100</v>
      </c>
      <c r="E150" s="83" t="s">
        <v>217</v>
      </c>
      <c r="F150" s="84" t="s">
        <v>218</v>
      </c>
      <c r="G150" s="85" t="s">
        <v>101</v>
      </c>
      <c r="H150" s="86">
        <v>21</v>
      </c>
      <c r="I150" s="87">
        <v>0</v>
      </c>
      <c r="J150" s="88">
        <f t="shared" ref="J150" si="51">ROUND(I150*H150,2)</f>
        <v>0</v>
      </c>
      <c r="K150" s="84" t="s">
        <v>102</v>
      </c>
      <c r="L150" s="10"/>
      <c r="M150" s="89" t="s">
        <v>2</v>
      </c>
      <c r="N150" s="90" t="s">
        <v>51</v>
      </c>
      <c r="P150" s="91">
        <f t="shared" ref="P150" si="52">O150*H150</f>
        <v>0</v>
      </c>
      <c r="Q150" s="91">
        <v>2.5999999999999999E-3</v>
      </c>
      <c r="R150" s="91">
        <f t="shared" ref="R150" si="53">Q150*H150</f>
        <v>5.4599999999999996E-2</v>
      </c>
      <c r="S150" s="91">
        <v>0</v>
      </c>
      <c r="T150" s="92">
        <f t="shared" ref="T150" si="54">S150*H150</f>
        <v>0</v>
      </c>
      <c r="AR150" s="93" t="s">
        <v>103</v>
      </c>
      <c r="AT150" s="93" t="s">
        <v>100</v>
      </c>
      <c r="AU150" s="93" t="s">
        <v>4</v>
      </c>
      <c r="AY150" s="2" t="s">
        <v>98</v>
      </c>
      <c r="BE150" s="94">
        <f t="shared" ref="BE150" si="55">IF(N150="základní",J150,0)</f>
        <v>0</v>
      </c>
      <c r="BF150" s="94">
        <f t="shared" ref="BF150" si="56">IF(N150="snížená",J150,0)</f>
        <v>0</v>
      </c>
      <c r="BG150" s="94">
        <f t="shared" ref="BG150" si="57">IF(N150="zákl. přenesená",J150,0)</f>
        <v>0</v>
      </c>
      <c r="BH150" s="94">
        <f t="shared" ref="BH150" si="58">IF(N150="sníž. přenesená",J150,0)</f>
        <v>0</v>
      </c>
      <c r="BI150" s="94">
        <f t="shared" ref="BI150" si="59">IF(N150="nulová",J150,0)</f>
        <v>0</v>
      </c>
      <c r="BJ150" s="2" t="s">
        <v>96</v>
      </c>
      <c r="BK150" s="94">
        <f t="shared" ref="BK150" si="60">ROUND(I150*H150,2)</f>
        <v>0</v>
      </c>
      <c r="BL150" s="2" t="s">
        <v>103</v>
      </c>
      <c r="BM150" s="93" t="s">
        <v>138</v>
      </c>
    </row>
    <row r="151" spans="2:65" s="11" customFormat="1" ht="16.5" customHeight="1" x14ac:dyDescent="0.25">
      <c r="B151" s="10"/>
      <c r="C151" s="82">
        <v>19</v>
      </c>
      <c r="D151" s="82" t="s">
        <v>100</v>
      </c>
      <c r="E151" s="83" t="s">
        <v>139</v>
      </c>
      <c r="F151" s="84" t="s">
        <v>140</v>
      </c>
      <c r="G151" s="85" t="s">
        <v>101</v>
      </c>
      <c r="H151" s="86">
        <v>21</v>
      </c>
      <c r="I151" s="87">
        <v>0</v>
      </c>
      <c r="J151" s="88">
        <f>ROUND(I151*H151,2)</f>
        <v>0</v>
      </c>
      <c r="K151" s="84" t="s">
        <v>102</v>
      </c>
      <c r="L151" s="10"/>
      <c r="M151" s="89" t="s">
        <v>2</v>
      </c>
      <c r="N151" s="90" t="s">
        <v>51</v>
      </c>
      <c r="P151" s="91">
        <f>O151*H151</f>
        <v>0</v>
      </c>
      <c r="Q151" s="91">
        <v>1.0000000000000001E-5</v>
      </c>
      <c r="R151" s="91">
        <f>Q151*H151</f>
        <v>2.1000000000000001E-4</v>
      </c>
      <c r="S151" s="91">
        <v>0</v>
      </c>
      <c r="T151" s="92">
        <f>S151*H151</f>
        <v>0</v>
      </c>
      <c r="AR151" s="93" t="s">
        <v>103</v>
      </c>
      <c r="AT151" s="93" t="s">
        <v>100</v>
      </c>
      <c r="AU151" s="93" t="s">
        <v>4</v>
      </c>
      <c r="AY151" s="2" t="s">
        <v>98</v>
      </c>
      <c r="BE151" s="94">
        <f>IF(N151="základní",J151,0)</f>
        <v>0</v>
      </c>
      <c r="BF151" s="94">
        <f>IF(N151="snížená",J151,0)</f>
        <v>0</v>
      </c>
      <c r="BG151" s="94">
        <f>IF(N151="zákl. přenesená",J151,0)</f>
        <v>0</v>
      </c>
      <c r="BH151" s="94">
        <f>IF(N151="sníž. přenesená",J151,0)</f>
        <v>0</v>
      </c>
      <c r="BI151" s="94">
        <f>IF(N151="nulová",J151,0)</f>
        <v>0</v>
      </c>
      <c r="BJ151" s="2" t="s">
        <v>96</v>
      </c>
      <c r="BK151" s="94">
        <f>ROUND(I151*H151,2)</f>
        <v>0</v>
      </c>
      <c r="BL151" s="2" t="s">
        <v>103</v>
      </c>
      <c r="BM151" s="93" t="s">
        <v>141</v>
      </c>
    </row>
    <row r="152" spans="2:65" s="11" customFormat="1" ht="33" customHeight="1" x14ac:dyDescent="0.25">
      <c r="B152" s="10"/>
      <c r="C152" s="82">
        <v>20</v>
      </c>
      <c r="D152" s="82" t="s">
        <v>100</v>
      </c>
      <c r="E152" s="83" t="s">
        <v>142</v>
      </c>
      <c r="F152" s="84" t="s">
        <v>143</v>
      </c>
      <c r="G152" s="85" t="s">
        <v>110</v>
      </c>
      <c r="H152" s="86">
        <v>45</v>
      </c>
      <c r="I152" s="87">
        <v>0</v>
      </c>
      <c r="J152" s="88">
        <f>ROUND(I152*H152,2)</f>
        <v>0</v>
      </c>
      <c r="K152" s="84" t="s">
        <v>102</v>
      </c>
      <c r="L152" s="10"/>
      <c r="M152" s="89" t="s">
        <v>2</v>
      </c>
      <c r="N152" s="90" t="s">
        <v>51</v>
      </c>
      <c r="P152" s="91">
        <f>O152*H152</f>
        <v>0</v>
      </c>
      <c r="Q152" s="91">
        <v>0.15540000000000001</v>
      </c>
      <c r="R152" s="91">
        <f>Q152*H152</f>
        <v>6.9930000000000003</v>
      </c>
      <c r="S152" s="91">
        <v>0</v>
      </c>
      <c r="T152" s="92">
        <f>S152*H152</f>
        <v>0</v>
      </c>
      <c r="AR152" s="93" t="s">
        <v>103</v>
      </c>
      <c r="AT152" s="93" t="s">
        <v>100</v>
      </c>
      <c r="AU152" s="93" t="s">
        <v>4</v>
      </c>
      <c r="AY152" s="2" t="s">
        <v>98</v>
      </c>
      <c r="BE152" s="94">
        <f>IF(N152="základní",J152,0)</f>
        <v>0</v>
      </c>
      <c r="BF152" s="94">
        <f>IF(N152="snížená",J152,0)</f>
        <v>0</v>
      </c>
      <c r="BG152" s="94">
        <f>IF(N152="zákl. přenesená",J152,0)</f>
        <v>0</v>
      </c>
      <c r="BH152" s="94">
        <f>IF(N152="sníž. přenesená",J152,0)</f>
        <v>0</v>
      </c>
      <c r="BI152" s="94">
        <f>IF(N152="nulová",J152,0)</f>
        <v>0</v>
      </c>
      <c r="BJ152" s="2" t="s">
        <v>96</v>
      </c>
      <c r="BK152" s="94">
        <f>ROUND(I152*H152,2)</f>
        <v>0</v>
      </c>
      <c r="BL152" s="2" t="s">
        <v>103</v>
      </c>
      <c r="BM152" s="93" t="s">
        <v>144</v>
      </c>
    </row>
    <row r="153" spans="2:65" s="96" customFormat="1" x14ac:dyDescent="0.25">
      <c r="B153" s="95"/>
      <c r="D153" s="97" t="s">
        <v>107</v>
      </c>
      <c r="E153" s="98" t="s">
        <v>2</v>
      </c>
      <c r="F153" s="99">
        <v>45</v>
      </c>
      <c r="H153" s="100">
        <v>118</v>
      </c>
      <c r="I153" s="101"/>
      <c r="L153" s="95"/>
      <c r="M153" s="102"/>
      <c r="T153" s="103"/>
      <c r="AT153" s="98" t="s">
        <v>107</v>
      </c>
      <c r="AU153" s="98" t="s">
        <v>4</v>
      </c>
      <c r="AV153" s="96" t="s">
        <v>4</v>
      </c>
      <c r="AW153" s="96" t="s">
        <v>108</v>
      </c>
      <c r="AX153" s="96" t="s">
        <v>96</v>
      </c>
      <c r="AY153" s="98" t="s">
        <v>98</v>
      </c>
    </row>
    <row r="154" spans="2:65" s="11" customFormat="1" ht="16.5" customHeight="1" x14ac:dyDescent="0.25">
      <c r="B154" s="10"/>
      <c r="C154" s="119">
        <v>21</v>
      </c>
      <c r="D154" s="119" t="s">
        <v>119</v>
      </c>
      <c r="E154" s="120" t="s">
        <v>145</v>
      </c>
      <c r="F154" s="121" t="s">
        <v>146</v>
      </c>
      <c r="G154" s="122" t="s">
        <v>110</v>
      </c>
      <c r="H154" s="123">
        <v>47.25</v>
      </c>
      <c r="I154" s="124">
        <v>0</v>
      </c>
      <c r="J154" s="125">
        <f>ROUND(I154*H154,2)</f>
        <v>0</v>
      </c>
      <c r="K154" s="121" t="s">
        <v>102</v>
      </c>
      <c r="L154" s="126"/>
      <c r="M154" s="127" t="s">
        <v>2</v>
      </c>
      <c r="N154" s="128" t="s">
        <v>51</v>
      </c>
      <c r="P154" s="91">
        <f>O154*H154</f>
        <v>0</v>
      </c>
      <c r="Q154" s="91">
        <v>0.08</v>
      </c>
      <c r="R154" s="91">
        <f>Q154*H154</f>
        <v>3.7800000000000002</v>
      </c>
      <c r="S154" s="91">
        <v>0</v>
      </c>
      <c r="T154" s="92">
        <f>S154*H154</f>
        <v>0</v>
      </c>
      <c r="AR154" s="93" t="s">
        <v>109</v>
      </c>
      <c r="AT154" s="93" t="s">
        <v>119</v>
      </c>
      <c r="AU154" s="93" t="s">
        <v>4</v>
      </c>
      <c r="AY154" s="2" t="s">
        <v>98</v>
      </c>
      <c r="BE154" s="94">
        <f>IF(N154="základní",J154,0)</f>
        <v>0</v>
      </c>
      <c r="BF154" s="94">
        <f>IF(N154="snížená",J154,0)</f>
        <v>0</v>
      </c>
      <c r="BG154" s="94">
        <f>IF(N154="zákl. přenesená",J154,0)</f>
        <v>0</v>
      </c>
      <c r="BH154" s="94">
        <f>IF(N154="sníž. přenesená",J154,0)</f>
        <v>0</v>
      </c>
      <c r="BI154" s="94">
        <f>IF(N154="nulová",J154,0)</f>
        <v>0</v>
      </c>
      <c r="BJ154" s="2" t="s">
        <v>96</v>
      </c>
      <c r="BK154" s="94">
        <f>ROUND(I154*H154,2)</f>
        <v>0</v>
      </c>
      <c r="BL154" s="2" t="s">
        <v>103</v>
      </c>
      <c r="BM154" s="93" t="s">
        <v>147</v>
      </c>
    </row>
    <row r="155" spans="2:65" s="96" customFormat="1" x14ac:dyDescent="0.25">
      <c r="B155" s="95"/>
      <c r="D155" s="97" t="s">
        <v>107</v>
      </c>
      <c r="F155" s="99" t="s">
        <v>189</v>
      </c>
      <c r="H155" s="100">
        <v>47.25</v>
      </c>
      <c r="I155" s="101"/>
      <c r="L155" s="95"/>
      <c r="M155" s="102"/>
      <c r="T155" s="103"/>
      <c r="AT155" s="98" t="s">
        <v>107</v>
      </c>
      <c r="AU155" s="98" t="s">
        <v>4</v>
      </c>
      <c r="AV155" s="96" t="s">
        <v>4</v>
      </c>
      <c r="AW155" s="96" t="s">
        <v>9</v>
      </c>
      <c r="AX155" s="96" t="s">
        <v>96</v>
      </c>
      <c r="AY155" s="98" t="s">
        <v>98</v>
      </c>
    </row>
    <row r="156" spans="2:65" s="11" customFormat="1" ht="33" customHeight="1" x14ac:dyDescent="0.25">
      <c r="B156" s="10"/>
      <c r="C156" s="82">
        <v>22</v>
      </c>
      <c r="D156" s="82" t="s">
        <v>100</v>
      </c>
      <c r="E156" s="83" t="s">
        <v>190</v>
      </c>
      <c r="F156" s="84" t="s">
        <v>191</v>
      </c>
      <c r="G156" s="85" t="s">
        <v>110</v>
      </c>
      <c r="H156" s="86">
        <v>50</v>
      </c>
      <c r="I156" s="87">
        <v>0</v>
      </c>
      <c r="J156" s="88">
        <f>ROUND(I156*H156,2)</f>
        <v>0</v>
      </c>
      <c r="K156" s="84" t="s">
        <v>102</v>
      </c>
      <c r="L156" s="10"/>
      <c r="M156" s="89" t="s">
        <v>2</v>
      </c>
      <c r="N156" s="90" t="s">
        <v>51</v>
      </c>
      <c r="P156" s="91">
        <f>O156*H156</f>
        <v>0</v>
      </c>
      <c r="Q156" s="91">
        <v>0.1295</v>
      </c>
      <c r="R156" s="91">
        <f>Q156*H156</f>
        <v>6.4750000000000005</v>
      </c>
      <c r="S156" s="91">
        <v>0</v>
      </c>
      <c r="T156" s="92">
        <f>S156*H156</f>
        <v>0</v>
      </c>
      <c r="AR156" s="93" t="s">
        <v>103</v>
      </c>
      <c r="AT156" s="93" t="s">
        <v>100</v>
      </c>
      <c r="AU156" s="93" t="s">
        <v>4</v>
      </c>
      <c r="AY156" s="2" t="s">
        <v>98</v>
      </c>
      <c r="BE156" s="94">
        <f>IF(N156="základní",J156,0)</f>
        <v>0</v>
      </c>
      <c r="BF156" s="94">
        <f>IF(N156="snížená",J156,0)</f>
        <v>0</v>
      </c>
      <c r="BG156" s="94">
        <f>IF(N156="zákl. přenesená",J156,0)</f>
        <v>0</v>
      </c>
      <c r="BH156" s="94">
        <f>IF(N156="sníž. přenesená",J156,0)</f>
        <v>0</v>
      </c>
      <c r="BI156" s="94">
        <f>IF(N156="nulová",J156,0)</f>
        <v>0</v>
      </c>
      <c r="BJ156" s="2" t="s">
        <v>96</v>
      </c>
      <c r="BK156" s="94">
        <f>ROUND(I156*H156,2)</f>
        <v>0</v>
      </c>
      <c r="BL156" s="2" t="s">
        <v>103</v>
      </c>
      <c r="BM156" s="93" t="s">
        <v>148</v>
      </c>
    </row>
    <row r="157" spans="2:65" s="11" customFormat="1" ht="16.5" customHeight="1" x14ac:dyDescent="0.25">
      <c r="B157" s="10"/>
      <c r="C157" s="119">
        <v>23</v>
      </c>
      <c r="D157" s="119" t="s">
        <v>119</v>
      </c>
      <c r="E157" s="120" t="s">
        <v>192</v>
      </c>
      <c r="F157" s="121" t="s">
        <v>206</v>
      </c>
      <c r="G157" s="122" t="s">
        <v>118</v>
      </c>
      <c r="H157" s="123">
        <v>1.26</v>
      </c>
      <c r="I157" s="124">
        <v>0</v>
      </c>
      <c r="J157" s="125">
        <f>ROUND(I157*H157,2)</f>
        <v>0</v>
      </c>
      <c r="K157" s="121" t="s">
        <v>102</v>
      </c>
      <c r="L157" s="126"/>
      <c r="M157" s="127" t="s">
        <v>2</v>
      </c>
      <c r="N157" s="128" t="s">
        <v>51</v>
      </c>
      <c r="P157" s="91">
        <f>O157*H157</f>
        <v>0</v>
      </c>
      <c r="Q157" s="91">
        <v>1</v>
      </c>
      <c r="R157" s="91">
        <f>Q157*H157</f>
        <v>1.26</v>
      </c>
      <c r="S157" s="91">
        <v>0</v>
      </c>
      <c r="T157" s="92">
        <f>S157*H157</f>
        <v>0</v>
      </c>
      <c r="AR157" s="93" t="s">
        <v>109</v>
      </c>
      <c r="AT157" s="93" t="s">
        <v>119</v>
      </c>
      <c r="AU157" s="93" t="s">
        <v>4</v>
      </c>
      <c r="AY157" s="2" t="s">
        <v>98</v>
      </c>
      <c r="BE157" s="94">
        <f>IF(N157="základní",J157,0)</f>
        <v>0</v>
      </c>
      <c r="BF157" s="94">
        <f>IF(N157="snížená",J157,0)</f>
        <v>0</v>
      </c>
      <c r="BG157" s="94">
        <f>IF(N157="zákl. přenesená",J157,0)</f>
        <v>0</v>
      </c>
      <c r="BH157" s="94">
        <f>IF(N157="sníž. přenesená",J157,0)</f>
        <v>0</v>
      </c>
      <c r="BI157" s="94">
        <f>IF(N157="nulová",J157,0)</f>
        <v>0</v>
      </c>
      <c r="BJ157" s="2" t="s">
        <v>96</v>
      </c>
      <c r="BK157" s="94">
        <f>ROUND(I157*H157,2)</f>
        <v>0</v>
      </c>
      <c r="BL157" s="2" t="s">
        <v>103</v>
      </c>
      <c r="BM157" s="93" t="s">
        <v>149</v>
      </c>
    </row>
    <row r="158" spans="2:65" s="96" customFormat="1" x14ac:dyDescent="0.25">
      <c r="B158" s="95"/>
      <c r="D158" s="97" t="s">
        <v>107</v>
      </c>
      <c r="F158" s="99" t="s">
        <v>193</v>
      </c>
      <c r="H158" s="100">
        <v>86.1</v>
      </c>
      <c r="I158" s="101"/>
      <c r="L158" s="95"/>
      <c r="M158" s="102"/>
      <c r="T158" s="103"/>
      <c r="AT158" s="98" t="s">
        <v>107</v>
      </c>
      <c r="AU158" s="98" t="s">
        <v>4</v>
      </c>
      <c r="AV158" s="96" t="s">
        <v>4</v>
      </c>
      <c r="AW158" s="96" t="s">
        <v>9</v>
      </c>
      <c r="AX158" s="96" t="s">
        <v>96</v>
      </c>
      <c r="AY158" s="98" t="s">
        <v>98</v>
      </c>
    </row>
    <row r="159" spans="2:65" s="11" customFormat="1" ht="24.2" customHeight="1" x14ac:dyDescent="0.25">
      <c r="B159" s="10"/>
      <c r="C159" s="82">
        <v>24</v>
      </c>
      <c r="D159" s="82" t="s">
        <v>100</v>
      </c>
      <c r="E159" s="83" t="s">
        <v>150</v>
      </c>
      <c r="F159" s="84" t="s">
        <v>151</v>
      </c>
      <c r="G159" s="85" t="s">
        <v>116</v>
      </c>
      <c r="H159" s="86">
        <v>2.1</v>
      </c>
      <c r="I159" s="87">
        <v>0</v>
      </c>
      <c r="J159" s="88">
        <f>ROUND(I159*H159,2)</f>
        <v>0</v>
      </c>
      <c r="K159" s="84" t="s">
        <v>102</v>
      </c>
      <c r="L159" s="10"/>
      <c r="M159" s="89" t="s">
        <v>2</v>
      </c>
      <c r="N159" s="90" t="s">
        <v>51</v>
      </c>
      <c r="P159" s="91">
        <f>O159*H159</f>
        <v>0</v>
      </c>
      <c r="Q159" s="91">
        <v>2.2563399999999998</v>
      </c>
      <c r="R159" s="91">
        <f>Q159*H159</f>
        <v>4.7383139999999999</v>
      </c>
      <c r="S159" s="91">
        <v>0</v>
      </c>
      <c r="T159" s="92">
        <f>S159*H159</f>
        <v>0</v>
      </c>
      <c r="AR159" s="93" t="s">
        <v>103</v>
      </c>
      <c r="AT159" s="93" t="s">
        <v>100</v>
      </c>
      <c r="AU159" s="93" t="s">
        <v>4</v>
      </c>
      <c r="AY159" s="2" t="s">
        <v>98</v>
      </c>
      <c r="BE159" s="94">
        <f>IF(N159="základní",J159,0)</f>
        <v>0</v>
      </c>
      <c r="BF159" s="94">
        <f>IF(N159="snížená",J159,0)</f>
        <v>0</v>
      </c>
      <c r="BG159" s="94">
        <f>IF(N159="zákl. přenesená",J159,0)</f>
        <v>0</v>
      </c>
      <c r="BH159" s="94">
        <f>IF(N159="sníž. přenesená",J159,0)</f>
        <v>0</v>
      </c>
      <c r="BI159" s="94">
        <f>IF(N159="nulová",J159,0)</f>
        <v>0</v>
      </c>
      <c r="BJ159" s="2" t="s">
        <v>96</v>
      </c>
      <c r="BK159" s="94">
        <f>ROUND(I159*H159,2)</f>
        <v>0</v>
      </c>
      <c r="BL159" s="2" t="s">
        <v>103</v>
      </c>
      <c r="BM159" s="93" t="s">
        <v>152</v>
      </c>
    </row>
    <row r="160" spans="2:65" s="105" customFormat="1" x14ac:dyDescent="0.25">
      <c r="B160" s="104"/>
      <c r="D160" s="97" t="s">
        <v>107</v>
      </c>
      <c r="E160" s="106" t="s">
        <v>2</v>
      </c>
      <c r="F160" s="107" t="s">
        <v>153</v>
      </c>
      <c r="H160" s="106" t="s">
        <v>2</v>
      </c>
      <c r="I160" s="108"/>
      <c r="L160" s="104"/>
      <c r="M160" s="109"/>
      <c r="T160" s="110"/>
      <c r="AT160" s="106" t="s">
        <v>107</v>
      </c>
      <c r="AU160" s="106" t="s">
        <v>4</v>
      </c>
      <c r="AV160" s="105" t="s">
        <v>96</v>
      </c>
      <c r="AW160" s="105" t="s">
        <v>108</v>
      </c>
      <c r="AX160" s="105" t="s">
        <v>97</v>
      </c>
      <c r="AY160" s="106" t="s">
        <v>98</v>
      </c>
    </row>
    <row r="161" spans="2:65" s="96" customFormat="1" x14ac:dyDescent="0.25">
      <c r="B161" s="95"/>
      <c r="D161" s="97" t="s">
        <v>107</v>
      </c>
      <c r="E161" s="98" t="s">
        <v>2</v>
      </c>
      <c r="F161" s="99" t="s">
        <v>194</v>
      </c>
      <c r="H161" s="100">
        <v>1.35</v>
      </c>
      <c r="I161" s="101"/>
      <c r="L161" s="95"/>
      <c r="M161" s="102"/>
      <c r="T161" s="103"/>
      <c r="AT161" s="98" t="s">
        <v>107</v>
      </c>
      <c r="AU161" s="98" t="s">
        <v>4</v>
      </c>
      <c r="AV161" s="96" t="s">
        <v>4</v>
      </c>
      <c r="AW161" s="96" t="s">
        <v>108</v>
      </c>
      <c r="AX161" s="96" t="s">
        <v>97</v>
      </c>
      <c r="AY161" s="98" t="s">
        <v>98</v>
      </c>
    </row>
    <row r="162" spans="2:65" s="96" customFormat="1" x14ac:dyDescent="0.25">
      <c r="B162" s="95"/>
      <c r="D162" s="97" t="s">
        <v>107</v>
      </c>
      <c r="E162" s="98" t="s">
        <v>2</v>
      </c>
      <c r="F162" s="99" t="s">
        <v>195</v>
      </c>
      <c r="H162" s="100">
        <v>0.75</v>
      </c>
      <c r="I162" s="101"/>
      <c r="L162" s="95"/>
      <c r="M162" s="102"/>
      <c r="T162" s="103"/>
      <c r="AT162" s="98" t="s">
        <v>107</v>
      </c>
      <c r="AU162" s="98" t="s">
        <v>4</v>
      </c>
      <c r="AV162" s="96" t="s">
        <v>4</v>
      </c>
      <c r="AW162" s="96" t="s">
        <v>108</v>
      </c>
      <c r="AX162" s="96" t="s">
        <v>97</v>
      </c>
      <c r="AY162" s="98" t="s">
        <v>98</v>
      </c>
    </row>
    <row r="163" spans="2:65" s="112" customFormat="1" x14ac:dyDescent="0.25">
      <c r="B163" s="111"/>
      <c r="D163" s="97" t="s">
        <v>107</v>
      </c>
      <c r="E163" s="113" t="s">
        <v>2</v>
      </c>
      <c r="F163" s="114" t="s">
        <v>117</v>
      </c>
      <c r="H163" s="115">
        <v>2.1</v>
      </c>
      <c r="I163" s="116"/>
      <c r="L163" s="111"/>
      <c r="M163" s="117"/>
      <c r="T163" s="118"/>
      <c r="AT163" s="113" t="s">
        <v>107</v>
      </c>
      <c r="AU163" s="113" t="s">
        <v>4</v>
      </c>
      <c r="AV163" s="112" t="s">
        <v>103</v>
      </c>
      <c r="AW163" s="112" t="s">
        <v>108</v>
      </c>
      <c r="AX163" s="112" t="s">
        <v>96</v>
      </c>
      <c r="AY163" s="113" t="s">
        <v>98</v>
      </c>
    </row>
    <row r="164" spans="2:65" s="11" customFormat="1" ht="21.75" customHeight="1" x14ac:dyDescent="0.25">
      <c r="B164" s="10"/>
      <c r="C164" s="82">
        <v>25</v>
      </c>
      <c r="D164" s="82" t="s">
        <v>100</v>
      </c>
      <c r="E164" s="83" t="s">
        <v>154</v>
      </c>
      <c r="F164" s="84" t="s">
        <v>155</v>
      </c>
      <c r="G164" s="85" t="s">
        <v>110</v>
      </c>
      <c r="H164" s="86">
        <v>121</v>
      </c>
      <c r="I164" s="87">
        <v>0</v>
      </c>
      <c r="J164" s="88">
        <f>ROUND(I164*H164,2)</f>
        <v>0</v>
      </c>
      <c r="K164" s="84" t="s">
        <v>102</v>
      </c>
      <c r="L164" s="10"/>
      <c r="M164" s="89" t="s">
        <v>2</v>
      </c>
      <c r="N164" s="90" t="s">
        <v>51</v>
      </c>
      <c r="P164" s="91">
        <f>O164*H164</f>
        <v>0</v>
      </c>
      <c r="Q164" s="91">
        <v>0</v>
      </c>
      <c r="R164" s="91">
        <f>Q164*H164</f>
        <v>0</v>
      </c>
      <c r="S164" s="91">
        <v>0</v>
      </c>
      <c r="T164" s="92">
        <f>S164*H164</f>
        <v>0</v>
      </c>
      <c r="AR164" s="93" t="s">
        <v>103</v>
      </c>
      <c r="AT164" s="93" t="s">
        <v>100</v>
      </c>
      <c r="AU164" s="93" t="s">
        <v>4</v>
      </c>
      <c r="AY164" s="2" t="s">
        <v>98</v>
      </c>
      <c r="BE164" s="94">
        <f>IF(N164="základní",J164,0)</f>
        <v>0</v>
      </c>
      <c r="BF164" s="94">
        <f>IF(N164="snížená",J164,0)</f>
        <v>0</v>
      </c>
      <c r="BG164" s="94">
        <f>IF(N164="zákl. přenesená",J164,0)</f>
        <v>0</v>
      </c>
      <c r="BH164" s="94">
        <f>IF(N164="sníž. přenesená",J164,0)</f>
        <v>0</v>
      </c>
      <c r="BI164" s="94">
        <f>IF(N164="nulová",J164,0)</f>
        <v>0</v>
      </c>
      <c r="BJ164" s="2" t="s">
        <v>96</v>
      </c>
      <c r="BK164" s="94">
        <f>ROUND(I164*H164,2)</f>
        <v>0</v>
      </c>
      <c r="BL164" s="2" t="s">
        <v>103</v>
      </c>
      <c r="BM164" s="93" t="s">
        <v>156</v>
      </c>
    </row>
    <row r="165" spans="2:65" s="11" customFormat="1" ht="21.75" customHeight="1" x14ac:dyDescent="0.25">
      <c r="B165" s="10"/>
      <c r="C165" s="82">
        <v>26</v>
      </c>
      <c r="D165" s="82" t="s">
        <v>100</v>
      </c>
      <c r="E165" s="83" t="s">
        <v>204</v>
      </c>
      <c r="F165" s="84" t="s">
        <v>205</v>
      </c>
      <c r="G165" s="85" t="s">
        <v>101</v>
      </c>
      <c r="H165" s="86">
        <v>1402</v>
      </c>
      <c r="I165" s="87">
        <v>0</v>
      </c>
      <c r="J165" s="88">
        <f>ROUND(I165*H165,2)</f>
        <v>0</v>
      </c>
      <c r="K165" s="84" t="s">
        <v>102</v>
      </c>
      <c r="L165" s="10"/>
      <c r="M165" s="89" t="s">
        <v>2</v>
      </c>
      <c r="N165" s="90" t="s">
        <v>51</v>
      </c>
      <c r="P165" s="91">
        <f>O165*H165</f>
        <v>0</v>
      </c>
      <c r="Q165" s="91">
        <v>0</v>
      </c>
      <c r="R165" s="91">
        <f>Q165*H165</f>
        <v>0</v>
      </c>
      <c r="S165" s="91">
        <v>0</v>
      </c>
      <c r="T165" s="92">
        <f>S165*H165</f>
        <v>0</v>
      </c>
      <c r="AR165" s="93" t="s">
        <v>103</v>
      </c>
      <c r="AT165" s="93" t="s">
        <v>100</v>
      </c>
      <c r="AU165" s="93" t="s">
        <v>4</v>
      </c>
      <c r="AY165" s="2" t="s">
        <v>98</v>
      </c>
      <c r="BE165" s="94">
        <f>IF(N165="základní",J165,0)</f>
        <v>0</v>
      </c>
      <c r="BF165" s="94">
        <f>IF(N165="snížená",J165,0)</f>
        <v>0</v>
      </c>
      <c r="BG165" s="94">
        <f>IF(N165="zákl. přenesená",J165,0)</f>
        <v>0</v>
      </c>
      <c r="BH165" s="94">
        <f>IF(N165="sníž. přenesená",J165,0)</f>
        <v>0</v>
      </c>
      <c r="BI165" s="94">
        <f>IF(N165="nulová",J165,0)</f>
        <v>0</v>
      </c>
      <c r="BJ165" s="2" t="s">
        <v>96</v>
      </c>
      <c r="BK165" s="94">
        <f>ROUND(I165*H165,2)</f>
        <v>0</v>
      </c>
      <c r="BL165" s="2" t="s">
        <v>103</v>
      </c>
      <c r="BM165" s="93" t="s">
        <v>156</v>
      </c>
    </row>
    <row r="166" spans="2:65" s="70" customFormat="1" ht="22.9" customHeight="1" x14ac:dyDescent="0.2">
      <c r="B166" s="69"/>
      <c r="D166" s="71" t="s">
        <v>93</v>
      </c>
      <c r="E166" s="80" t="s">
        <v>157</v>
      </c>
      <c r="F166" s="80" t="s">
        <v>158</v>
      </c>
      <c r="I166" s="73"/>
      <c r="J166" s="81">
        <f>BK166</f>
        <v>0</v>
      </c>
      <c r="L166" s="69"/>
      <c r="M166" s="75"/>
      <c r="P166" s="76">
        <f>SUM(P167:P177)</f>
        <v>0</v>
      </c>
      <c r="R166" s="76">
        <f>SUM(R167:R177)</f>
        <v>0</v>
      </c>
      <c r="T166" s="77">
        <f>SUM(T167:T177)</f>
        <v>0</v>
      </c>
      <c r="AR166" s="71" t="s">
        <v>96</v>
      </c>
      <c r="AT166" s="78" t="s">
        <v>93</v>
      </c>
      <c r="AU166" s="78" t="s">
        <v>96</v>
      </c>
      <c r="AY166" s="71" t="s">
        <v>98</v>
      </c>
      <c r="BK166" s="79">
        <f>SUM(BK167:BK177)</f>
        <v>0</v>
      </c>
    </row>
    <row r="167" spans="2:65" s="11" customFormat="1" ht="21.75" customHeight="1" x14ac:dyDescent="0.25">
      <c r="B167" s="10"/>
      <c r="C167" s="82">
        <v>27</v>
      </c>
      <c r="D167" s="82" t="s">
        <v>100</v>
      </c>
      <c r="E167" s="83" t="s">
        <v>159</v>
      </c>
      <c r="F167" s="84" t="s">
        <v>160</v>
      </c>
      <c r="G167" s="85" t="s">
        <v>118</v>
      </c>
      <c r="H167" s="86">
        <v>287.41000000000003</v>
      </c>
      <c r="I167" s="87">
        <v>0</v>
      </c>
      <c r="J167" s="88">
        <f>ROUND(I167*H167,2)</f>
        <v>0</v>
      </c>
      <c r="K167" s="84" t="s">
        <v>102</v>
      </c>
      <c r="L167" s="10"/>
      <c r="M167" s="89" t="s">
        <v>2</v>
      </c>
      <c r="N167" s="90" t="s">
        <v>51</v>
      </c>
      <c r="P167" s="91">
        <f>O167*H167</f>
        <v>0</v>
      </c>
      <c r="Q167" s="91">
        <v>0</v>
      </c>
      <c r="R167" s="91">
        <f>Q167*H167</f>
        <v>0</v>
      </c>
      <c r="S167" s="91">
        <v>0</v>
      </c>
      <c r="T167" s="92">
        <f>S167*H167</f>
        <v>0</v>
      </c>
      <c r="AR167" s="93" t="s">
        <v>103</v>
      </c>
      <c r="AT167" s="93" t="s">
        <v>100</v>
      </c>
      <c r="AU167" s="93" t="s">
        <v>4</v>
      </c>
      <c r="AY167" s="2" t="s">
        <v>98</v>
      </c>
      <c r="BE167" s="94">
        <f>IF(N167="základní",J167,0)</f>
        <v>0</v>
      </c>
      <c r="BF167" s="94">
        <f>IF(N167="snížená",J167,0)</f>
        <v>0</v>
      </c>
      <c r="BG167" s="94">
        <f>IF(N167="zákl. přenesená",J167,0)</f>
        <v>0</v>
      </c>
      <c r="BH167" s="94">
        <f>IF(N167="sníž. přenesená",J167,0)</f>
        <v>0</v>
      </c>
      <c r="BI167" s="94">
        <f>IF(N167="nulová",J167,0)</f>
        <v>0</v>
      </c>
      <c r="BJ167" s="2" t="s">
        <v>96</v>
      </c>
      <c r="BK167" s="94">
        <f>ROUND(I167*H167,2)</f>
        <v>0</v>
      </c>
      <c r="BL167" s="2" t="s">
        <v>103</v>
      </c>
      <c r="BM167" s="93" t="s">
        <v>161</v>
      </c>
    </row>
    <row r="168" spans="2:65" s="96" customFormat="1" x14ac:dyDescent="0.25">
      <c r="B168" s="95"/>
      <c r="D168" s="97" t="s">
        <v>107</v>
      </c>
      <c r="E168" s="98" t="s">
        <v>33</v>
      </c>
      <c r="F168" s="99">
        <v>287.41000000000003</v>
      </c>
      <c r="H168" s="100">
        <v>287.41000000000003</v>
      </c>
      <c r="I168" s="101"/>
      <c r="L168" s="95"/>
      <c r="M168" s="102"/>
      <c r="T168" s="103"/>
      <c r="AT168" s="98" t="s">
        <v>107</v>
      </c>
      <c r="AU168" s="98" t="s">
        <v>4</v>
      </c>
      <c r="AV168" s="96" t="s">
        <v>4</v>
      </c>
      <c r="AW168" s="96" t="s">
        <v>108</v>
      </c>
      <c r="AX168" s="96" t="s">
        <v>96</v>
      </c>
      <c r="AY168" s="98" t="s">
        <v>98</v>
      </c>
    </row>
    <row r="169" spans="2:65" s="11" customFormat="1" ht="24.2" customHeight="1" x14ac:dyDescent="0.25">
      <c r="B169" s="10"/>
      <c r="C169" s="82">
        <v>28</v>
      </c>
      <c r="D169" s="82" t="s">
        <v>100</v>
      </c>
      <c r="E169" s="83" t="s">
        <v>162</v>
      </c>
      <c r="F169" s="84" t="s">
        <v>163</v>
      </c>
      <c r="G169" s="85" t="s">
        <v>118</v>
      </c>
      <c r="H169" s="86">
        <v>1149.6400000000001</v>
      </c>
      <c r="I169" s="87">
        <v>0</v>
      </c>
      <c r="J169" s="88">
        <f>ROUND(I169*H169,2)</f>
        <v>0</v>
      </c>
      <c r="K169" s="84" t="s">
        <v>102</v>
      </c>
      <c r="L169" s="10"/>
      <c r="M169" s="89" t="s">
        <v>2</v>
      </c>
      <c r="N169" s="90" t="s">
        <v>51</v>
      </c>
      <c r="P169" s="91">
        <f>O169*H169</f>
        <v>0</v>
      </c>
      <c r="Q169" s="91">
        <v>0</v>
      </c>
      <c r="R169" s="91">
        <f>Q169*H169</f>
        <v>0</v>
      </c>
      <c r="S169" s="91">
        <v>0</v>
      </c>
      <c r="T169" s="92">
        <f>S169*H169</f>
        <v>0</v>
      </c>
      <c r="AR169" s="93" t="s">
        <v>103</v>
      </c>
      <c r="AT169" s="93" t="s">
        <v>100</v>
      </c>
      <c r="AU169" s="93" t="s">
        <v>4</v>
      </c>
      <c r="AY169" s="2" t="s">
        <v>98</v>
      </c>
      <c r="BE169" s="94">
        <f>IF(N169="základní",J169,0)</f>
        <v>0</v>
      </c>
      <c r="BF169" s="94">
        <f>IF(N169="snížená",J169,0)</f>
        <v>0</v>
      </c>
      <c r="BG169" s="94">
        <f>IF(N169="zákl. přenesená",J169,0)</f>
        <v>0</v>
      </c>
      <c r="BH169" s="94">
        <f>IF(N169="sníž. přenesená",J169,0)</f>
        <v>0</v>
      </c>
      <c r="BI169" s="94">
        <f>IF(N169="nulová",J169,0)</f>
        <v>0</v>
      </c>
      <c r="BJ169" s="2" t="s">
        <v>96</v>
      </c>
      <c r="BK169" s="94">
        <f>ROUND(I169*H169,2)</f>
        <v>0</v>
      </c>
      <c r="BL169" s="2" t="s">
        <v>103</v>
      </c>
      <c r="BM169" s="93" t="s">
        <v>164</v>
      </c>
    </row>
    <row r="170" spans="2:65" s="96" customFormat="1" x14ac:dyDescent="0.25">
      <c r="B170" s="95"/>
      <c r="D170" s="97" t="s">
        <v>107</v>
      </c>
      <c r="E170" s="98" t="s">
        <v>2</v>
      </c>
      <c r="F170" s="99" t="s">
        <v>188</v>
      </c>
      <c r="H170" s="100">
        <v>1149.6400000000001</v>
      </c>
      <c r="I170" s="101"/>
      <c r="L170" s="95"/>
      <c r="M170" s="102"/>
      <c r="T170" s="103"/>
      <c r="AT170" s="98" t="s">
        <v>107</v>
      </c>
      <c r="AU170" s="98" t="s">
        <v>4</v>
      </c>
      <c r="AV170" s="96" t="s">
        <v>4</v>
      </c>
      <c r="AW170" s="96" t="s">
        <v>108</v>
      </c>
      <c r="AX170" s="96" t="s">
        <v>96</v>
      </c>
      <c r="AY170" s="98" t="s">
        <v>98</v>
      </c>
    </row>
    <row r="171" spans="2:65" s="11" customFormat="1" ht="21.75" customHeight="1" x14ac:dyDescent="0.25">
      <c r="B171" s="10"/>
      <c r="C171" s="82">
        <v>29</v>
      </c>
      <c r="D171" s="82" t="s">
        <v>100</v>
      </c>
      <c r="E171" s="83" t="s">
        <v>165</v>
      </c>
      <c r="F171" s="84" t="s">
        <v>166</v>
      </c>
      <c r="G171" s="85" t="s">
        <v>118</v>
      </c>
      <c r="H171" s="86">
        <v>12.1</v>
      </c>
      <c r="I171" s="87">
        <v>0</v>
      </c>
      <c r="J171" s="88">
        <f>ROUND(I171*H171,2)</f>
        <v>0</v>
      </c>
      <c r="K171" s="84" t="s">
        <v>102</v>
      </c>
      <c r="L171" s="10"/>
      <c r="M171" s="89" t="s">
        <v>2</v>
      </c>
      <c r="N171" s="90" t="s">
        <v>51</v>
      </c>
      <c r="P171" s="91">
        <f>O171*H171</f>
        <v>0</v>
      </c>
      <c r="Q171" s="91">
        <v>0</v>
      </c>
      <c r="R171" s="91">
        <f>Q171*H171</f>
        <v>0</v>
      </c>
      <c r="S171" s="91">
        <v>0</v>
      </c>
      <c r="T171" s="92">
        <f>S171*H171</f>
        <v>0</v>
      </c>
      <c r="AR171" s="93" t="s">
        <v>103</v>
      </c>
      <c r="AT171" s="93" t="s">
        <v>100</v>
      </c>
      <c r="AU171" s="93" t="s">
        <v>4</v>
      </c>
      <c r="AY171" s="2" t="s">
        <v>98</v>
      </c>
      <c r="BE171" s="94">
        <f>IF(N171="základní",J171,0)</f>
        <v>0</v>
      </c>
      <c r="BF171" s="94">
        <f>IF(N171="snížená",J171,0)</f>
        <v>0</v>
      </c>
      <c r="BG171" s="94">
        <f>IF(N171="zákl. přenesená",J171,0)</f>
        <v>0</v>
      </c>
      <c r="BH171" s="94">
        <f>IF(N171="sníž. přenesená",J171,0)</f>
        <v>0</v>
      </c>
      <c r="BI171" s="94">
        <f>IF(N171="nulová",J171,0)</f>
        <v>0</v>
      </c>
      <c r="BJ171" s="2" t="s">
        <v>96</v>
      </c>
      <c r="BK171" s="94">
        <f>ROUND(I171*H171,2)</f>
        <v>0</v>
      </c>
      <c r="BL171" s="2" t="s">
        <v>103</v>
      </c>
      <c r="BM171" s="93" t="s">
        <v>167</v>
      </c>
    </row>
    <row r="172" spans="2:65" s="96" customFormat="1" x14ac:dyDescent="0.25">
      <c r="B172" s="95"/>
      <c r="D172" s="97" t="s">
        <v>107</v>
      </c>
      <c r="E172" s="98" t="s">
        <v>35</v>
      </c>
      <c r="F172" s="99" t="s">
        <v>168</v>
      </c>
      <c r="H172" s="100">
        <v>74.585999999999999</v>
      </c>
      <c r="I172" s="101"/>
      <c r="L172" s="95"/>
      <c r="M172" s="102"/>
      <c r="T172" s="103"/>
      <c r="AT172" s="98" t="s">
        <v>107</v>
      </c>
      <c r="AU172" s="98" t="s">
        <v>4</v>
      </c>
      <c r="AV172" s="96" t="s">
        <v>4</v>
      </c>
      <c r="AW172" s="96" t="s">
        <v>108</v>
      </c>
      <c r="AX172" s="96" t="s">
        <v>96</v>
      </c>
      <c r="AY172" s="98" t="s">
        <v>98</v>
      </c>
    </row>
    <row r="173" spans="2:65" s="11" customFormat="1" ht="24.2" customHeight="1" x14ac:dyDescent="0.25">
      <c r="B173" s="10"/>
      <c r="C173" s="82">
        <v>30</v>
      </c>
      <c r="D173" s="82" t="s">
        <v>100</v>
      </c>
      <c r="E173" s="83" t="s">
        <v>169</v>
      </c>
      <c r="F173" s="84" t="s">
        <v>170</v>
      </c>
      <c r="G173" s="85" t="s">
        <v>118</v>
      </c>
      <c r="H173" s="86">
        <v>169.4</v>
      </c>
      <c r="I173" s="87">
        <v>0</v>
      </c>
      <c r="J173" s="88">
        <f>ROUND(I173*H173,2)</f>
        <v>0</v>
      </c>
      <c r="K173" s="84" t="s">
        <v>102</v>
      </c>
      <c r="L173" s="10"/>
      <c r="M173" s="89" t="s">
        <v>2</v>
      </c>
      <c r="N173" s="90" t="s">
        <v>51</v>
      </c>
      <c r="P173" s="91">
        <f>O173*H173</f>
        <v>0</v>
      </c>
      <c r="Q173" s="91">
        <v>0</v>
      </c>
      <c r="R173" s="91">
        <f>Q173*H173</f>
        <v>0</v>
      </c>
      <c r="S173" s="91">
        <v>0</v>
      </c>
      <c r="T173" s="92">
        <f>S173*H173</f>
        <v>0</v>
      </c>
      <c r="AR173" s="93" t="s">
        <v>103</v>
      </c>
      <c r="AT173" s="93" t="s">
        <v>100</v>
      </c>
      <c r="AU173" s="93" t="s">
        <v>4</v>
      </c>
      <c r="AY173" s="2" t="s">
        <v>98</v>
      </c>
      <c r="BE173" s="94">
        <f>IF(N173="základní",J173,0)</f>
        <v>0</v>
      </c>
      <c r="BF173" s="94">
        <f>IF(N173="snížená",J173,0)</f>
        <v>0</v>
      </c>
      <c r="BG173" s="94">
        <f>IF(N173="zákl. přenesená",J173,0)</f>
        <v>0</v>
      </c>
      <c r="BH173" s="94">
        <f>IF(N173="sníž. přenesená",J173,0)</f>
        <v>0</v>
      </c>
      <c r="BI173" s="94">
        <f>IF(N173="nulová",J173,0)</f>
        <v>0</v>
      </c>
      <c r="BJ173" s="2" t="s">
        <v>96</v>
      </c>
      <c r="BK173" s="94">
        <f>ROUND(I173*H173,2)</f>
        <v>0</v>
      </c>
      <c r="BL173" s="2" t="s">
        <v>103</v>
      </c>
      <c r="BM173" s="93" t="s">
        <v>171</v>
      </c>
    </row>
    <row r="174" spans="2:65" s="96" customFormat="1" x14ac:dyDescent="0.25">
      <c r="B174" s="95"/>
      <c r="D174" s="97" t="s">
        <v>107</v>
      </c>
      <c r="E174" s="98" t="s">
        <v>2</v>
      </c>
      <c r="F174" s="99" t="s">
        <v>172</v>
      </c>
      <c r="H174" s="100">
        <v>1044.204</v>
      </c>
      <c r="I174" s="101"/>
      <c r="L174" s="95"/>
      <c r="M174" s="102"/>
      <c r="T174" s="103"/>
      <c r="AT174" s="98" t="s">
        <v>107</v>
      </c>
      <c r="AU174" s="98" t="s">
        <v>4</v>
      </c>
      <c r="AV174" s="96" t="s">
        <v>4</v>
      </c>
      <c r="AW174" s="96" t="s">
        <v>108</v>
      </c>
      <c r="AX174" s="96" t="s">
        <v>96</v>
      </c>
      <c r="AY174" s="98" t="s">
        <v>98</v>
      </c>
    </row>
    <row r="175" spans="2:65" s="11" customFormat="1" ht="24.2" customHeight="1" x14ac:dyDescent="0.25">
      <c r="B175" s="10"/>
      <c r="C175" s="82">
        <v>31</v>
      </c>
      <c r="D175" s="82" t="s">
        <v>100</v>
      </c>
      <c r="E175" s="83" t="s">
        <v>173</v>
      </c>
      <c r="F175" s="84" t="s">
        <v>174</v>
      </c>
      <c r="G175" s="85" t="s">
        <v>118</v>
      </c>
      <c r="H175" s="86">
        <v>299.51</v>
      </c>
      <c r="I175" s="87">
        <v>0</v>
      </c>
      <c r="J175" s="88">
        <f>ROUND(I175*H175,2)</f>
        <v>0</v>
      </c>
      <c r="K175" s="84" t="s">
        <v>102</v>
      </c>
      <c r="L175" s="10"/>
      <c r="M175" s="89" t="s">
        <v>2</v>
      </c>
      <c r="N175" s="90" t="s">
        <v>51</v>
      </c>
      <c r="P175" s="91">
        <f>O175*H175</f>
        <v>0</v>
      </c>
      <c r="Q175" s="91">
        <v>0</v>
      </c>
      <c r="R175" s="91">
        <f>Q175*H175</f>
        <v>0</v>
      </c>
      <c r="S175" s="91">
        <v>0</v>
      </c>
      <c r="T175" s="92">
        <f>S175*H175</f>
        <v>0</v>
      </c>
      <c r="AR175" s="93" t="s">
        <v>103</v>
      </c>
      <c r="AT175" s="93" t="s">
        <v>100</v>
      </c>
      <c r="AU175" s="93" t="s">
        <v>4</v>
      </c>
      <c r="AY175" s="2" t="s">
        <v>98</v>
      </c>
      <c r="BE175" s="94">
        <f>IF(N175="základní",J175,0)</f>
        <v>0</v>
      </c>
      <c r="BF175" s="94">
        <f>IF(N175="snížená",J175,0)</f>
        <v>0</v>
      </c>
      <c r="BG175" s="94">
        <f>IF(N175="zákl. přenesená",J175,0)</f>
        <v>0</v>
      </c>
      <c r="BH175" s="94">
        <f>IF(N175="sníž. přenesená",J175,0)</f>
        <v>0</v>
      </c>
      <c r="BI175" s="94">
        <f>IF(N175="nulová",J175,0)</f>
        <v>0</v>
      </c>
      <c r="BJ175" s="2" t="s">
        <v>96</v>
      </c>
      <c r="BK175" s="94">
        <f>ROUND(I175*H175,2)</f>
        <v>0</v>
      </c>
      <c r="BL175" s="2" t="s">
        <v>103</v>
      </c>
      <c r="BM175" s="93" t="s">
        <v>175</v>
      </c>
    </row>
    <row r="176" spans="2:65" s="11" customFormat="1" ht="37.9" customHeight="1" x14ac:dyDescent="0.25">
      <c r="B176" s="10"/>
      <c r="C176" s="143">
        <v>32</v>
      </c>
      <c r="D176" s="143" t="s">
        <v>100</v>
      </c>
      <c r="E176" s="144" t="s">
        <v>176</v>
      </c>
      <c r="F176" s="145" t="s">
        <v>227</v>
      </c>
      <c r="G176" s="146" t="s">
        <v>118</v>
      </c>
      <c r="H176" s="147">
        <v>12.1</v>
      </c>
      <c r="I176" s="148">
        <v>0</v>
      </c>
      <c r="J176" s="149">
        <f>ROUND(I176*H176,2)</f>
        <v>0</v>
      </c>
      <c r="K176" s="145" t="s">
        <v>102</v>
      </c>
      <c r="L176" s="10"/>
      <c r="M176" s="89" t="s">
        <v>2</v>
      </c>
      <c r="N176" s="90" t="s">
        <v>51</v>
      </c>
      <c r="P176" s="91">
        <f>O176*H176</f>
        <v>0</v>
      </c>
      <c r="Q176" s="91">
        <v>0</v>
      </c>
      <c r="R176" s="91">
        <f>Q176*H176</f>
        <v>0</v>
      </c>
      <c r="S176" s="91">
        <v>0</v>
      </c>
      <c r="T176" s="92">
        <f>S176*H176</f>
        <v>0</v>
      </c>
      <c r="AR176" s="93" t="s">
        <v>103</v>
      </c>
      <c r="AT176" s="93" t="s">
        <v>100</v>
      </c>
      <c r="AU176" s="93" t="s">
        <v>4</v>
      </c>
      <c r="AY176" s="2" t="s">
        <v>98</v>
      </c>
      <c r="BE176" s="94">
        <f>IF(N176="základní",J176,0)</f>
        <v>0</v>
      </c>
      <c r="BF176" s="94">
        <f>IF(N176="snížená",J176,0)</f>
        <v>0</v>
      </c>
      <c r="BG176" s="94">
        <f>IF(N176="zákl. přenesená",J176,0)</f>
        <v>0</v>
      </c>
      <c r="BH176" s="94">
        <f>IF(N176="sníž. přenesená",J176,0)</f>
        <v>0</v>
      </c>
      <c r="BI176" s="94">
        <f>IF(N176="nulová",J176,0)</f>
        <v>0</v>
      </c>
      <c r="BJ176" s="2" t="s">
        <v>96</v>
      </c>
      <c r="BK176" s="94">
        <f>ROUND(I176*H176,2)</f>
        <v>0</v>
      </c>
      <c r="BL176" s="2" t="s">
        <v>103</v>
      </c>
      <c r="BM176" s="93" t="s">
        <v>177</v>
      </c>
    </row>
    <row r="177" spans="2:65" s="96" customFormat="1" x14ac:dyDescent="0.25">
      <c r="B177" s="95"/>
      <c r="D177" s="97" t="s">
        <v>107</v>
      </c>
      <c r="E177" s="98" t="s">
        <v>2</v>
      </c>
      <c r="F177" s="99" t="s">
        <v>35</v>
      </c>
      <c r="H177" s="100">
        <v>74.585999999999999</v>
      </c>
      <c r="I177" s="101"/>
      <c r="L177" s="95"/>
      <c r="M177" s="102"/>
      <c r="T177" s="103"/>
      <c r="AT177" s="98" t="s">
        <v>107</v>
      </c>
      <c r="AU177" s="98" t="s">
        <v>4</v>
      </c>
      <c r="AV177" s="96" t="s">
        <v>4</v>
      </c>
      <c r="AW177" s="96" t="s">
        <v>108</v>
      </c>
      <c r="AX177" s="96" t="s">
        <v>96</v>
      </c>
      <c r="AY177" s="98" t="s">
        <v>98</v>
      </c>
    </row>
    <row r="178" spans="2:65" s="70" customFormat="1" ht="22.9" customHeight="1" x14ac:dyDescent="0.2">
      <c r="B178" s="69"/>
      <c r="D178" s="71" t="s">
        <v>93</v>
      </c>
      <c r="E178" s="80" t="s">
        <v>178</v>
      </c>
      <c r="F178" s="80" t="s">
        <v>179</v>
      </c>
      <c r="I178" s="73"/>
      <c r="J178" s="81">
        <f>BK178</f>
        <v>0</v>
      </c>
      <c r="L178" s="69"/>
      <c r="M178" s="75"/>
      <c r="P178" s="76">
        <f>P179</f>
        <v>0</v>
      </c>
      <c r="R178" s="76">
        <f>R179</f>
        <v>0</v>
      </c>
      <c r="T178" s="77">
        <f>T179</f>
        <v>0</v>
      </c>
      <c r="AR178" s="71" t="s">
        <v>96</v>
      </c>
      <c r="AT178" s="78" t="s">
        <v>93</v>
      </c>
      <c r="AU178" s="78" t="s">
        <v>96</v>
      </c>
      <c r="AY178" s="71" t="s">
        <v>98</v>
      </c>
      <c r="BK178" s="79">
        <f>BK179</f>
        <v>0</v>
      </c>
    </row>
    <row r="179" spans="2:65" s="11" customFormat="1" ht="24.2" customHeight="1" x14ac:dyDescent="0.25">
      <c r="B179" s="10"/>
      <c r="C179" s="82">
        <v>34</v>
      </c>
      <c r="D179" s="82" t="s">
        <v>100</v>
      </c>
      <c r="E179" s="83" t="s">
        <v>223</v>
      </c>
      <c r="F179" s="84" t="s">
        <v>224</v>
      </c>
      <c r="G179" s="85" t="s">
        <v>118</v>
      </c>
      <c r="H179" s="86">
        <v>322.98399999999998</v>
      </c>
      <c r="I179" s="87">
        <v>0</v>
      </c>
      <c r="J179" s="88">
        <f>ROUND(I179*H179,2)</f>
        <v>0</v>
      </c>
      <c r="K179" s="84" t="s">
        <v>102</v>
      </c>
      <c r="L179" s="10"/>
      <c r="M179" s="129" t="s">
        <v>2</v>
      </c>
      <c r="N179" s="130" t="s">
        <v>51</v>
      </c>
      <c r="O179" s="131"/>
      <c r="P179" s="132">
        <f>O179*H179</f>
        <v>0</v>
      </c>
      <c r="Q179" s="132">
        <v>0</v>
      </c>
      <c r="R179" s="132">
        <f>Q179*H179</f>
        <v>0</v>
      </c>
      <c r="S179" s="132">
        <v>0</v>
      </c>
      <c r="T179" s="133">
        <f>S179*H179</f>
        <v>0</v>
      </c>
      <c r="AR179" s="93" t="s">
        <v>103</v>
      </c>
      <c r="AT179" s="93" t="s">
        <v>100</v>
      </c>
      <c r="AU179" s="93" t="s">
        <v>4</v>
      </c>
      <c r="AY179" s="2" t="s">
        <v>98</v>
      </c>
      <c r="BE179" s="94">
        <f>IF(N179="základní",J179,0)</f>
        <v>0</v>
      </c>
      <c r="BF179" s="94">
        <f>IF(N179="snížená",J179,0)</f>
        <v>0</v>
      </c>
      <c r="BG179" s="94">
        <f>IF(N179="zákl. přenesená",J179,0)</f>
        <v>0</v>
      </c>
      <c r="BH179" s="94">
        <f>IF(N179="sníž. přenesená",J179,0)</f>
        <v>0</v>
      </c>
      <c r="BI179" s="94">
        <f>IF(N179="nulová",J179,0)</f>
        <v>0</v>
      </c>
      <c r="BJ179" s="2" t="s">
        <v>96</v>
      </c>
      <c r="BK179" s="94">
        <f>ROUND(I179*H179,2)</f>
        <v>0</v>
      </c>
      <c r="BL179" s="2" t="s">
        <v>103</v>
      </c>
      <c r="BM179" s="93" t="s">
        <v>180</v>
      </c>
    </row>
    <row r="180" spans="2:65" s="11" customFormat="1" ht="6.95" customHeight="1" x14ac:dyDescent="0.25">
      <c r="B180" s="38"/>
      <c r="C180" s="39"/>
      <c r="D180" s="39"/>
      <c r="E180" s="39"/>
      <c r="F180" s="39"/>
      <c r="G180" s="39"/>
      <c r="H180" s="39"/>
      <c r="I180" s="39"/>
      <c r="J180" s="39"/>
      <c r="K180" s="39"/>
      <c r="L180" s="10"/>
    </row>
  </sheetData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Pisková Radana</cp:lastModifiedBy>
  <dcterms:created xsi:type="dcterms:W3CDTF">2024-03-28T11:29:24Z</dcterms:created>
  <dcterms:modified xsi:type="dcterms:W3CDTF">2024-04-25T11:54:43Z</dcterms:modified>
</cp:coreProperties>
</file>