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5840" tabRatio="601" firstSheet="4" activeTab="4"/>
  </bookViews>
  <sheets>
    <sheet name="2013" sheetId="1" r:id="rId1"/>
    <sheet name="2012" sheetId="2" r:id="rId2"/>
    <sheet name="Srovnání cen MěÚ1" sheetId="3" r:id="rId3"/>
    <sheet name="Srovnání cenMěÚ2 " sheetId="4" r:id="rId4"/>
    <sheet name="2023" sheetId="15" r:id="rId5"/>
  </sheets>
  <definedNames>
    <definedName name="celkem">'Srovnání cen MěÚ1'!$D$15</definedName>
    <definedName name="cenaMWh">'2012'!$C$20</definedName>
  </definedNames>
  <calcPr calcId="191029"/>
</workbook>
</file>

<file path=xl/comments3.xml><?xml version="1.0" encoding="utf-8"?>
<comments xmlns="http://schemas.openxmlformats.org/spreadsheetml/2006/main">
  <authors>
    <author>Dokoupil Jaroslav</author>
  </authors>
  <commentList>
    <comment ref="B9" authorId="0">
      <text>
        <r>
          <rPr>
            <b/>
            <sz val="9"/>
            <rFont val="Tahoma"/>
            <family val="2"/>
          </rPr>
          <t>Dokoupil Jaroslav:</t>
        </r>
        <r>
          <rPr>
            <sz val="9"/>
            <rFont val="Tahoma"/>
            <family val="2"/>
          </rPr>
          <t xml:space="preserve">
zafixovaná smlouvou
</t>
        </r>
      </text>
    </comment>
    <comment ref="B11" authorId="0">
      <text>
        <r>
          <rPr>
            <b/>
            <sz val="9"/>
            <rFont val="Tahoma"/>
            <family val="2"/>
          </rPr>
          <t>Dokoupil Jaroslav:</t>
        </r>
        <r>
          <rPr>
            <sz val="9"/>
            <rFont val="Tahoma"/>
            <family val="2"/>
          </rPr>
          <t xml:space="preserve">
na obnovitelné zdroje</t>
        </r>
      </text>
    </comment>
  </commentList>
</comments>
</file>

<file path=xl/comments4.xml><?xml version="1.0" encoding="utf-8"?>
<comments xmlns="http://schemas.openxmlformats.org/spreadsheetml/2006/main">
  <authors>
    <author>Dokoupil Jaroslav</author>
  </authors>
  <commentList>
    <comment ref="B9" authorId="0">
      <text>
        <r>
          <rPr>
            <b/>
            <sz val="9"/>
            <rFont val="Tahoma"/>
            <family val="2"/>
          </rPr>
          <t>Dokoupil Jaroslav:</t>
        </r>
        <r>
          <rPr>
            <sz val="9"/>
            <rFont val="Tahoma"/>
            <family val="2"/>
          </rPr>
          <t xml:space="preserve">
zafixovaná smlouvou
</t>
        </r>
      </text>
    </comment>
    <comment ref="B11" authorId="0">
      <text>
        <r>
          <rPr>
            <b/>
            <sz val="9"/>
            <rFont val="Tahoma"/>
            <family val="2"/>
          </rPr>
          <t>Dokoupil Jaroslav:</t>
        </r>
        <r>
          <rPr>
            <sz val="9"/>
            <rFont val="Tahoma"/>
            <family val="2"/>
          </rPr>
          <t xml:space="preserve">
na obnovitelné zdroje</t>
        </r>
      </text>
    </comment>
  </commentList>
</comments>
</file>

<file path=xl/sharedStrings.xml><?xml version="1.0" encoding="utf-8"?>
<sst xmlns="http://schemas.openxmlformats.org/spreadsheetml/2006/main" count="638" uniqueCount="213">
  <si>
    <t>Spotřeba elektřiny</t>
  </si>
  <si>
    <t>Odběrné místo</t>
  </si>
  <si>
    <t>číslo</t>
  </si>
  <si>
    <t>místo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</si>
  <si>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</si>
  <si>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</si>
  <si>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</si>
  <si>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</si>
  <si>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</si>
  <si>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</si>
  <si>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</si>
  <si>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</si>
  <si>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</si>
  <si>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</si>
  <si>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</si>
  <si>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</si>
  <si>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</t>
  </si>
  <si>
    <t>nám. 3.května 1340</t>
  </si>
  <si>
    <t>MWh</t>
  </si>
  <si>
    <t>průměr</t>
  </si>
  <si>
    <t>CELKEM</t>
  </si>
  <si>
    <t>cena</t>
  </si>
  <si>
    <t>Kč / MWh</t>
  </si>
  <si>
    <t>Cena</t>
  </si>
  <si>
    <t>Kč</t>
  </si>
  <si>
    <t xml:space="preserve"> </t>
  </si>
  <si>
    <t>nám. 3.května 1341</t>
  </si>
  <si>
    <t>Kč/MWh</t>
  </si>
  <si>
    <t>měsíc</t>
  </si>
  <si>
    <t>Srovnání cen elektřiny 2012 -2013</t>
  </si>
  <si>
    <t>odběrné místo MěÚ budova 1</t>
  </si>
  <si>
    <t>Druh služby</t>
  </si>
  <si>
    <t>jednotková cena</t>
  </si>
  <si>
    <t>rozdíl</t>
  </si>
  <si>
    <t>%</t>
  </si>
  <si>
    <t>zvýšení</t>
  </si>
  <si>
    <t>z celkové</t>
  </si>
  <si>
    <t>2013/2012</t>
  </si>
  <si>
    <t>ceny</t>
  </si>
  <si>
    <t>distribuce el.</t>
  </si>
  <si>
    <t>platba za přenos</t>
  </si>
  <si>
    <t>platba operátorovi</t>
  </si>
  <si>
    <t>platba za výrobu</t>
  </si>
  <si>
    <t>platba za dodávku</t>
  </si>
  <si>
    <t>daň z elktřiny</t>
  </si>
  <si>
    <t>cena kWh</t>
  </si>
  <si>
    <t>DPH %</t>
  </si>
  <si>
    <t>DPH Kč</t>
  </si>
  <si>
    <t>nájem elměru</t>
  </si>
  <si>
    <r>
      <t xml:space="preserve">Při průměrné roční spotřebě 100 MWh je to na budově č. 1 MěÚ nárůst o 26 200,-Kč. Přitom tedy lze předpokládat na tomto odběrném místě útratu ve výši cca </t>
    </r>
    <r>
      <rPr>
        <b/>
        <sz val="11"/>
        <color indexed="8"/>
        <rFont val="Calibri"/>
        <family val="2"/>
      </rPr>
      <t>543 000</t>
    </r>
    <r>
      <rPr>
        <sz val="11"/>
        <color theme="1"/>
        <rFont val="Calibri"/>
        <family val="2"/>
        <scheme val="minor"/>
      </rPr>
      <t>,- Kč</t>
    </r>
  </si>
  <si>
    <t>odběrné místo MěÚ budova 2</t>
  </si>
  <si>
    <t>Odběrné</t>
  </si>
  <si>
    <t xml:space="preserve">spotřeba </t>
  </si>
  <si>
    <t xml:space="preserve">Cena </t>
  </si>
  <si>
    <t>celkem</t>
  </si>
  <si>
    <t>Cena/jedn.</t>
  </si>
  <si>
    <t>MěÚ 1</t>
  </si>
  <si>
    <t>MěÚ 2</t>
  </si>
  <si>
    <t>MěÚ 3 - kanceláře</t>
  </si>
  <si>
    <t>MěÚ 3 - výtah + vým.</t>
  </si>
  <si>
    <t>MěÚ OŠK</t>
  </si>
  <si>
    <t>Ulice</t>
  </si>
  <si>
    <t>rok</t>
  </si>
  <si>
    <t>Průměr</t>
  </si>
  <si>
    <t>Název</t>
  </si>
  <si>
    <t>IČ</t>
  </si>
  <si>
    <t>DIČ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</si>
  <si>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</si>
  <si>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</si>
  <si>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</si>
  <si>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</si>
  <si>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</si>
  <si>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</si>
  <si>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</si>
  <si>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</si>
  <si>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</si>
  <si>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Distributor</t>
  </si>
  <si>
    <t>Adresa</t>
  </si>
  <si>
    <t>Číslo účtu</t>
  </si>
  <si>
    <t>Stanovení záloh</t>
  </si>
  <si>
    <t>Rozpis záloh na jednotlivá odběrná místa</t>
  </si>
  <si>
    <t>Způsob provádění plateb zálohových faktur</t>
  </si>
  <si>
    <t>Zúčtovací období</t>
  </si>
  <si>
    <t>Zúčtovací faktura pro jednotlivá odběrná místa</t>
  </si>
  <si>
    <t>Způsob provádění plateb faktury</t>
  </si>
  <si>
    <t>00284301</t>
  </si>
  <si>
    <t>nám. 3.května</t>
  </si>
  <si>
    <t>Otrokovice</t>
  </si>
  <si>
    <t>ANO</t>
  </si>
  <si>
    <t>bankovní převod</t>
  </si>
  <si>
    <t>čtvrtletně</t>
  </si>
  <si>
    <t>Bartošova</t>
  </si>
  <si>
    <t>27-6256340217/0100</t>
  </si>
  <si>
    <t>tř. Odboje</t>
  </si>
  <si>
    <t>EIC kód</t>
  </si>
  <si>
    <t>27ZG600Z0027903L</t>
  </si>
  <si>
    <t>Číslo místa spotřeby</t>
  </si>
  <si>
    <t>Nivy</t>
  </si>
  <si>
    <t>27ZG600Z0034635T</t>
  </si>
  <si>
    <t>Předpokládaná roční spotřeba (MWh)</t>
  </si>
  <si>
    <t>Upřesnění místa odběru</t>
  </si>
  <si>
    <t>bytový dům</t>
  </si>
  <si>
    <t>hasičská zbrojnice</t>
  </si>
  <si>
    <t>dům pečovatelské služby</t>
  </si>
  <si>
    <t>27ZG600Z0009095S</t>
  </si>
  <si>
    <t>Pražská plynárenská, a.s.</t>
  </si>
  <si>
    <t>Požadavek na samoodečet</t>
  </si>
  <si>
    <t>účetní MěÚ</t>
  </si>
  <si>
    <t xml:space="preserve">Bc. Hana </t>
  </si>
  <si>
    <t>Večerková, DiS.</t>
  </si>
  <si>
    <t>starostka</t>
  </si>
  <si>
    <t>radnice@muotrokovice.cz</t>
  </si>
  <si>
    <t>0790171891</t>
  </si>
  <si>
    <t>0790172917</t>
  </si>
  <si>
    <t>0790172918</t>
  </si>
  <si>
    <t>město Otrokovice</t>
  </si>
  <si>
    <t>CZ00284301</t>
  </si>
  <si>
    <t>Zuzana</t>
  </si>
  <si>
    <t>Gajdošíková</t>
  </si>
  <si>
    <t>gajdosikova.zuzana@muotrokovice.cz</t>
  </si>
  <si>
    <t>NE</t>
  </si>
  <si>
    <t>Jiřina</t>
  </si>
  <si>
    <t>Foltýnová</t>
  </si>
  <si>
    <t>foltynova@muotrokovice.cz</t>
  </si>
  <si>
    <t>Lidická</t>
  </si>
  <si>
    <t>Artex</t>
  </si>
  <si>
    <t>27ZG600Z0714223F</t>
  </si>
  <si>
    <t>9302739004</t>
  </si>
  <si>
    <t>měsíčně</t>
  </si>
  <si>
    <t>Dům dětí a mládeže Sluníčko Otrokovice, příspěvková organizace</t>
  </si>
  <si>
    <t>86771442</t>
  </si>
  <si>
    <t>CZ86771442</t>
  </si>
  <si>
    <t>Bc. Eva</t>
  </si>
  <si>
    <t>Pšenčíková</t>
  </si>
  <si>
    <t>ředitelka</t>
  </si>
  <si>
    <t>info@ddmslunicko.cz</t>
  </si>
  <si>
    <t>tř. Osvobození</t>
  </si>
  <si>
    <t>27ZG600Z0009356Q</t>
  </si>
  <si>
    <t xml:space="preserve">tř. Osvobození 168 </t>
  </si>
  <si>
    <t>Jitka</t>
  </si>
  <si>
    <t>Bobková</t>
  </si>
  <si>
    <t>ekonom</t>
  </si>
  <si>
    <t>bobkova@ddmslunicko.cz</t>
  </si>
  <si>
    <t>35-4284510237/0100</t>
  </si>
  <si>
    <t>inkaso</t>
  </si>
  <si>
    <t>ano</t>
  </si>
  <si>
    <t>27ZG600Z0038787N</t>
  </si>
  <si>
    <t>Mateřská škola Otrokovice, příspěvková organizace</t>
  </si>
  <si>
    <t>75020203</t>
  </si>
  <si>
    <t>Jana Žižky</t>
  </si>
  <si>
    <t>Bc. Ivana</t>
  </si>
  <si>
    <t>Šímová</t>
  </si>
  <si>
    <t>mso@msotr.cz</t>
  </si>
  <si>
    <t>27ZG600Z00103325</t>
  </si>
  <si>
    <t>0790193360</t>
  </si>
  <si>
    <t>Mateřská škola Otrokovice, p.o.</t>
  </si>
  <si>
    <t>Jana Žižky 1356</t>
  </si>
  <si>
    <t>Jarmila</t>
  </si>
  <si>
    <t>Nádeníčková</t>
  </si>
  <si>
    <t>účetní</t>
  </si>
  <si>
    <t>ucetni@msotr.cz</t>
  </si>
  <si>
    <t>27-6261880277/0100</t>
  </si>
  <si>
    <t>J. Jabůrkové</t>
  </si>
  <si>
    <t>27ZG600Z0010329V</t>
  </si>
  <si>
    <t>0790193357</t>
  </si>
  <si>
    <t>K. H. Máchy</t>
  </si>
  <si>
    <t>27ZG600Z00260378</t>
  </si>
  <si>
    <t>0790193362</t>
  </si>
  <si>
    <t>Hlavní</t>
  </si>
  <si>
    <t>27ZG600Z00103333</t>
  </si>
  <si>
    <t>0790193355</t>
  </si>
  <si>
    <t>Zahradní</t>
  </si>
  <si>
    <t>27ZG600Z0011382M</t>
  </si>
  <si>
    <t>0790193361</t>
  </si>
  <si>
    <t>27ZG600Z0011379B</t>
  </si>
  <si>
    <t>0790193350</t>
  </si>
  <si>
    <t>Základní škola Mánesova Otrokovice, příspěvková organizace</t>
  </si>
  <si>
    <t>75020220</t>
  </si>
  <si>
    <t>CZ75020220</t>
  </si>
  <si>
    <t>Mánesova</t>
  </si>
  <si>
    <t>javorikova@zsotrman.cz</t>
  </si>
  <si>
    <t>27ZG600Z00103309</t>
  </si>
  <si>
    <t>0790174873</t>
  </si>
  <si>
    <t>Mánesova 908</t>
  </si>
  <si>
    <t>Šárka</t>
  </si>
  <si>
    <t>Havlíková</t>
  </si>
  <si>
    <t>havlikova@zsotrman.cz</t>
  </si>
  <si>
    <t>27-6261960277/0100</t>
  </si>
  <si>
    <t>Základní škola T. G. Masaryka Otrokovice, příspěvková organizace</t>
  </si>
  <si>
    <t>75020238</t>
  </si>
  <si>
    <t>CZ75020238</t>
  </si>
  <si>
    <t>Mgr. Marta</t>
  </si>
  <si>
    <t>Zakopalová</t>
  </si>
  <si>
    <t>zakopalova@zsotrtgm.cz</t>
  </si>
  <si>
    <t>27ZG600Z00103317</t>
  </si>
  <si>
    <t>TEHOS s.r.o. Správa nemovitostí</t>
  </si>
  <si>
    <t>tř. Tomáše Bati 1255</t>
  </si>
  <si>
    <t>Hana</t>
  </si>
  <si>
    <t>Malá</t>
  </si>
  <si>
    <t>mala@tehos.otrokovice.cz</t>
  </si>
  <si>
    <t>27-6261910237/0100</t>
  </si>
  <si>
    <t>Základní škola Trávníky Otrokovice, příspěvková organizace</t>
  </si>
  <si>
    <t>75020211</t>
  </si>
  <si>
    <t>CZ75020211</t>
  </si>
  <si>
    <t>Mgr. Eva</t>
  </si>
  <si>
    <t>Horňáková</t>
  </si>
  <si>
    <t>zsotrtrav@zsotrtrav.cz</t>
  </si>
  <si>
    <t>27ZG600Z00103341</t>
  </si>
  <si>
    <t>Hlavní 1160</t>
  </si>
  <si>
    <t>27-6261850297/0100</t>
  </si>
  <si>
    <t xml:space="preserve">tř. Osvobození </t>
  </si>
  <si>
    <t>Javoříková</t>
  </si>
  <si>
    <t>Mgr. Bc. Marcela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</si>
</sst>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 val="single"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2">
    <xf numFmtId="0" fontId="0" fillId="0" borderId="0" xfId="0"/>
    <xf numFmtId="4" fontId="0" fillId="0" borderId="0" xfId="0" applyNumberFormat="1"/>
    <xf numFmtId="0" fontId="7" fillId="0" borderId="0" xfId="0" applyFont="1"/>
    <xf numFmtId="0" fontId="0" fillId="0" borderId="1" xfId="0" applyBorder="1"/>
    <xf numFmtId="4" fontId="0" fillId="0" borderId="1" xfId="0" applyNumberFormat="1" applyBorder="1"/>
    <xf numFmtId="0" fontId="7" fillId="0" borderId="1" xfId="0" applyFont="1" applyBorder="1"/>
    <xf numFmtId="4" fontId="7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7" fillId="0" borderId="1" xfId="0" applyNumberFormat="1" applyFont="1" applyBorder="1"/>
    <xf numFmtId="4" fontId="0" fillId="2" borderId="1" xfId="0" applyNumberFormat="1" applyFill="1" applyBorder="1"/>
    <xf numFmtId="4" fontId="8" fillId="0" borderId="0" xfId="0" applyNumberFormat="1" applyFont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6" xfId="0" applyFont="1" applyBorder="1"/>
    <xf numFmtId="4" fontId="0" fillId="3" borderId="0" xfId="0" applyNumberFormat="1" applyFill="1"/>
    <xf numFmtId="0" fontId="9" fillId="0" borderId="0" xfId="0" applyFont="1"/>
    <xf numFmtId="0" fontId="10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/>
    <xf numFmtId="0" fontId="1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/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/>
    <xf numFmtId="0" fontId="15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0" xfId="0" applyFont="1"/>
    <xf numFmtId="0" fontId="10" fillId="0" borderId="8" xfId="0" applyFont="1" applyBorder="1"/>
    <xf numFmtId="4" fontId="10" fillId="0" borderId="9" xfId="0" applyNumberFormat="1" applyFont="1" applyBorder="1"/>
    <xf numFmtId="4" fontId="10" fillId="0" borderId="10" xfId="0" applyNumberFormat="1" applyFont="1" applyBorder="1"/>
    <xf numFmtId="4" fontId="3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0" fillId="0" borderId="21" xfId="0" applyFont="1" applyBorder="1"/>
    <xf numFmtId="4" fontId="10" fillId="0" borderId="1" xfId="0" applyNumberFormat="1" applyFont="1" applyBorder="1"/>
    <xf numFmtId="4" fontId="10" fillId="0" borderId="22" xfId="0" applyNumberFormat="1" applyFont="1" applyBorder="1"/>
    <xf numFmtId="4" fontId="16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0" fillId="0" borderId="23" xfId="0" applyFont="1" applyBorder="1"/>
    <xf numFmtId="4" fontId="10" fillId="0" borderId="24" xfId="0" applyNumberFormat="1" applyFont="1" applyBorder="1"/>
    <xf numFmtId="4" fontId="10" fillId="0" borderId="15" xfId="0" applyNumberFormat="1" applyFont="1" applyBorder="1"/>
    <xf numFmtId="4" fontId="3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11" fillId="0" borderId="0" xfId="0" applyNumberFormat="1" applyFont="1"/>
    <xf numFmtId="0" fontId="11" fillId="0" borderId="18" xfId="0" applyFont="1" applyBorder="1"/>
    <xf numFmtId="4" fontId="10" fillId="0" borderId="25" xfId="0" applyNumberFormat="1" applyFont="1" applyBorder="1"/>
    <xf numFmtId="4" fontId="10" fillId="0" borderId="19" xfId="0" applyNumberFormat="1" applyFont="1" applyBorder="1"/>
    <xf numFmtId="4" fontId="17" fillId="0" borderId="17" xfId="0" applyNumberFormat="1" applyFont="1" applyBorder="1" applyAlignment="1">
      <alignment horizontal="center"/>
    </xf>
    <xf numFmtId="0" fontId="12" fillId="0" borderId="0" xfId="0" applyFont="1"/>
    <xf numFmtId="0" fontId="18" fillId="0" borderId="3" xfId="0" applyFont="1" applyBorder="1"/>
    <xf numFmtId="4" fontId="18" fillId="0" borderId="3" xfId="0" applyNumberFormat="1" applyFont="1" applyBorder="1"/>
    <xf numFmtId="4" fontId="10" fillId="0" borderId="0" xfId="0" applyNumberFormat="1" applyFont="1"/>
    <xf numFmtId="0" fontId="10" fillId="0" borderId="0" xfId="0" applyFont="1"/>
    <xf numFmtId="0" fontId="0" fillId="0" borderId="11" xfId="0" applyBorder="1"/>
    <xf numFmtId="0" fontId="0" fillId="0" borderId="20" xfId="0" applyBorder="1"/>
    <xf numFmtId="2" fontId="0" fillId="0" borderId="0" xfId="0" applyNumberFormat="1"/>
    <xf numFmtId="0" fontId="7" fillId="3" borderId="0" xfId="0" applyFont="1" applyFill="1"/>
    <xf numFmtId="0" fontId="16" fillId="0" borderId="21" xfId="0" applyFont="1" applyBorder="1"/>
    <xf numFmtId="4" fontId="16" fillId="0" borderId="1" xfId="0" applyNumberFormat="1" applyFont="1" applyBorder="1"/>
    <xf numFmtId="4" fontId="16" fillId="0" borderId="22" xfId="0" applyNumberFormat="1" applyFont="1" applyBorder="1"/>
    <xf numFmtId="0" fontId="21" fillId="0" borderId="0" xfId="0" applyFont="1"/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0" fontId="20" fillId="0" borderId="1" xfId="0" applyFont="1" applyBorder="1"/>
    <xf numFmtId="0" fontId="21" fillId="0" borderId="1" xfId="0" applyFont="1" applyBorder="1"/>
    <xf numFmtId="0" fontId="22" fillId="0" borderId="1" xfId="20" applyNumberFormat="1" applyFont="1" applyFill="1" applyBorder="1" applyAlignment="1" applyProtection="1">
      <alignment wrapText="1"/>
      <protection/>
    </xf>
    <xf numFmtId="164" fontId="21" fillId="0" borderId="1" xfId="0" applyNumberFormat="1" applyFont="1" applyBorder="1"/>
    <xf numFmtId="49" fontId="21" fillId="0" borderId="1" xfId="0" applyNumberFormat="1" applyFont="1" applyBorder="1" applyAlignment="1">
      <alignment wrapText="1"/>
    </xf>
    <xf numFmtId="0" fontId="23" fillId="0" borderId="1" xfId="20" applyFont="1" applyFill="1" applyBorder="1" applyAlignment="1" applyProtection="1">
      <alignment wrapText="1"/>
      <protection/>
    </xf>
    <xf numFmtId="0" fontId="20" fillId="0" borderId="1" xfId="20" applyFont="1" applyFill="1" applyBorder="1" applyAlignment="1" applyProtection="1">
      <alignment wrapText="1"/>
      <protection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164" fontId="24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oltynova@muotrokovice.cz" TargetMode="External" /><Relationship Id="rId2" Type="http://schemas.openxmlformats.org/officeDocument/2006/relationships/hyperlink" Target="mailto:gajdosikova.zuzana@muotrokovice.cz" TargetMode="External" /><Relationship Id="rId3" Type="http://schemas.openxmlformats.org/officeDocument/2006/relationships/hyperlink" Target="mailto:ucetni@msotr.cz" TargetMode="External" /><Relationship Id="rId4" Type="http://schemas.openxmlformats.org/officeDocument/2006/relationships/hyperlink" Target="mailto:mso@msotr.cz" TargetMode="External" /><Relationship Id="rId5" Type="http://schemas.openxmlformats.org/officeDocument/2006/relationships/hyperlink" Target="mailto:javorikova@zsotrman.cz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workbookViewId="0" topLeftCell="A1">
      <selection activeCell="J20" sqref="J20"/>
    </sheetView>
  </sheetViews>
  <sheetFormatPr defaultColWidth="9.140625" defaultRowHeight="15"/>
  <cols>
    <col min="2" max="2" width="13.421875" style="0" bestFit="1" customWidth="1"/>
    <col min="3" max="3" width="18.28125" style="0" bestFit="1" customWidth="1"/>
    <col min="4" max="4" width="9.28125" style="0" bestFit="1" customWidth="1"/>
    <col min="5" max="5" width="11.8515625" style="7" bestFit="1" customWidth="1"/>
    <col min="6" max="6" width="11.8515625" style="1" bestFit="1" customWidth="1"/>
    <col min="9" max="9" width="13.421875" style="0" bestFit="1" customWidth="1"/>
    <col min="10" max="10" width="18.28125" style="0" bestFit="1" customWidth="1"/>
    <col min="11" max="11" width="9.28125" style="0" bestFit="1" customWidth="1"/>
    <col min="12" max="12" width="10.140625" style="7" bestFit="1" customWidth="1"/>
    <col min="13" max="13" width="9.7109375" style="1" bestFit="1" customWidth="1"/>
  </cols>
  <sheetData>
    <row r="2" ht="15">
      <c r="A2" t="s">
        <v>0</v>
      </c>
    </row>
    <row r="3" spans="2:9" ht="15.75" thickBot="1">
      <c r="B3" t="s">
        <v>1</v>
      </c>
      <c r="I3" t="s">
        <v>1</v>
      </c>
    </row>
    <row r="4" spans="1:13" ht="15">
      <c r="A4" s="15" t="s">
        <v>28</v>
      </c>
      <c r="B4" s="12" t="s">
        <v>2</v>
      </c>
      <c r="C4" s="3" t="s">
        <v>3</v>
      </c>
      <c r="D4" s="3" t="s">
        <v>16</v>
      </c>
      <c r="E4" s="8" t="s">
        <v>23</v>
      </c>
      <c r="F4" s="10" t="s">
        <v>23</v>
      </c>
      <c r="G4" s="3" t="s">
        <v>28</v>
      </c>
      <c r="H4" s="3"/>
      <c r="I4" s="3" t="s">
        <v>2</v>
      </c>
      <c r="J4" s="3" t="s">
        <v>3</v>
      </c>
      <c r="K4" s="3" t="s">
        <v>16</v>
      </c>
      <c r="L4" s="8" t="s">
        <v>23</v>
      </c>
      <c r="M4" s="10" t="s">
        <v>23</v>
      </c>
    </row>
    <row r="5" spans="1:13" ht="15">
      <c r="A5" s="16"/>
      <c r="B5" s="12">
        <v>6261008893</v>
      </c>
      <c r="C5" s="3" t="s">
        <v>17</v>
      </c>
      <c r="D5" s="3" t="s">
        <v>18</v>
      </c>
      <c r="E5" s="8" t="s">
        <v>24</v>
      </c>
      <c r="F5" s="10" t="s">
        <v>27</v>
      </c>
      <c r="G5" s="3"/>
      <c r="H5" s="3"/>
      <c r="I5" s="3">
        <v>6261008891</v>
      </c>
      <c r="J5" s="3" t="s">
        <v>26</v>
      </c>
      <c r="K5" s="3" t="s">
        <v>18</v>
      </c>
      <c r="L5" s="8" t="s">
        <v>24</v>
      </c>
      <c r="M5" s="10" t="s">
        <v>27</v>
      </c>
    </row>
    <row r="6" spans="1:13" ht="15">
      <c r="A6" s="16" t="s">
        <v>4</v>
      </c>
      <c r="B6" s="12"/>
      <c r="C6" s="3"/>
      <c r="D6" s="3">
        <v>10.255</v>
      </c>
      <c r="E6" s="8">
        <v>56170</v>
      </c>
      <c r="F6" s="10">
        <f>E6/D6</f>
        <v>5477.328132618235</v>
      </c>
      <c r="G6" s="3" t="s">
        <v>4</v>
      </c>
      <c r="H6" s="3"/>
      <c r="I6" s="3"/>
      <c r="J6" s="3"/>
      <c r="K6" s="3">
        <v>9.599</v>
      </c>
      <c r="L6" s="8">
        <v>52726</v>
      </c>
      <c r="M6" s="10">
        <f>L6/K6</f>
        <v>5492.863839983332</v>
      </c>
    </row>
    <row r="7" spans="1:13" ht="15">
      <c r="A7" s="16" t="s">
        <v>5</v>
      </c>
      <c r="B7" s="12"/>
      <c r="C7" s="3"/>
      <c r="D7" s="3">
        <v>8.897</v>
      </c>
      <c r="E7" s="8">
        <v>48800</v>
      </c>
      <c r="F7" s="10">
        <v>5480.278</v>
      </c>
      <c r="G7" s="3" t="s">
        <v>5</v>
      </c>
      <c r="H7" s="3"/>
      <c r="I7" s="3"/>
      <c r="J7" s="3"/>
      <c r="K7" s="3">
        <v>8.129</v>
      </c>
      <c r="L7" s="8">
        <v>44742.15</v>
      </c>
      <c r="M7" s="10">
        <f aca="true" t="shared" si="0" ref="M7:M18">L7/K7</f>
        <v>5504.016484192398</v>
      </c>
    </row>
    <row r="8" spans="1:13" ht="15">
      <c r="A8" s="16" t="s">
        <v>6</v>
      </c>
      <c r="B8" s="12"/>
      <c r="C8" s="3"/>
      <c r="D8" s="3">
        <v>9.634</v>
      </c>
      <c r="E8" s="8">
        <v>52797</v>
      </c>
      <c r="F8" s="10">
        <f aca="true" t="shared" si="1" ref="F8:F18">E8/D8</f>
        <v>5480.278181440731</v>
      </c>
      <c r="G8" s="3" t="s">
        <v>6</v>
      </c>
      <c r="H8" s="3"/>
      <c r="I8" s="3"/>
      <c r="J8" s="3"/>
      <c r="K8" s="3">
        <v>8.479</v>
      </c>
      <c r="L8" s="8">
        <v>46643</v>
      </c>
      <c r="M8" s="10">
        <f t="shared" si="0"/>
        <v>5501.002476707159</v>
      </c>
    </row>
    <row r="9" spans="1:13" ht="15">
      <c r="A9" s="16" t="s">
        <v>7</v>
      </c>
      <c r="B9" s="12"/>
      <c r="C9" s="3"/>
      <c r="D9" s="3">
        <v>9.407</v>
      </c>
      <c r="E9" s="8">
        <v>51564</v>
      </c>
      <c r="F9" s="10">
        <f t="shared" si="1"/>
        <v>5481.449984054428</v>
      </c>
      <c r="G9" s="3" t="s">
        <v>7</v>
      </c>
      <c r="H9" s="3"/>
      <c r="I9" s="3"/>
      <c r="J9" s="3"/>
      <c r="K9" s="3">
        <v>7.902</v>
      </c>
      <c r="L9" s="8">
        <v>43509</v>
      </c>
      <c r="M9" s="10">
        <f t="shared" si="0"/>
        <v>5506.074411541382</v>
      </c>
    </row>
    <row r="10" spans="1:13" ht="15">
      <c r="A10" s="16" t="s">
        <v>8</v>
      </c>
      <c r="B10" s="12"/>
      <c r="C10" s="3"/>
      <c r="D10" s="3">
        <v>9.267</v>
      </c>
      <c r="E10" s="8">
        <v>50804</v>
      </c>
      <c r="F10" s="10">
        <f t="shared" si="1"/>
        <v>5482.248839969786</v>
      </c>
      <c r="G10" s="3" t="s">
        <v>8</v>
      </c>
      <c r="H10" s="3"/>
      <c r="I10" s="3"/>
      <c r="J10" s="3"/>
      <c r="K10" s="3">
        <v>7.896</v>
      </c>
      <c r="L10" s="8">
        <v>43476</v>
      </c>
      <c r="M10" s="10">
        <f t="shared" si="0"/>
        <v>5506.079027355623</v>
      </c>
    </row>
    <row r="11" spans="1:13" ht="15">
      <c r="A11" s="16" t="s">
        <v>9</v>
      </c>
      <c r="B11" s="12"/>
      <c r="C11" s="3"/>
      <c r="D11" s="3">
        <v>9.738</v>
      </c>
      <c r="E11" s="8">
        <v>53362</v>
      </c>
      <c r="F11" s="10">
        <f t="shared" si="1"/>
        <v>5479.769973300473</v>
      </c>
      <c r="G11" s="3" t="s">
        <v>9</v>
      </c>
      <c r="H11" s="3"/>
      <c r="I11" s="3"/>
      <c r="J11" s="3"/>
      <c r="K11" s="3">
        <v>8.41</v>
      </c>
      <c r="L11" s="8">
        <v>46268</v>
      </c>
      <c r="M11" s="10">
        <f t="shared" si="0"/>
        <v>5501.54577883472</v>
      </c>
    </row>
    <row r="12" spans="1:13" ht="15">
      <c r="A12" s="16" t="s">
        <v>10</v>
      </c>
      <c r="B12" s="12"/>
      <c r="C12" s="3"/>
      <c r="D12" s="3">
        <v>0</v>
      </c>
      <c r="E12" s="8">
        <v>0</v>
      </c>
      <c r="F12" s="10" t="e">
        <f t="shared" si="1"/>
        <v>#DIV/0!</v>
      </c>
      <c r="G12" s="3" t="s">
        <v>10</v>
      </c>
      <c r="H12" s="3"/>
      <c r="I12" s="3"/>
      <c r="J12" s="3"/>
      <c r="K12" s="3">
        <v>0</v>
      </c>
      <c r="L12" s="8">
        <f aca="true" t="shared" si="2" ref="L12:L17">K12*cenaMWh</f>
        <v>0</v>
      </c>
      <c r="M12" s="10" t="e">
        <f t="shared" si="0"/>
        <v>#DIV/0!</v>
      </c>
    </row>
    <row r="13" spans="1:13" ht="15">
      <c r="A13" s="16" t="s">
        <v>11</v>
      </c>
      <c r="B13" s="12"/>
      <c r="C13" s="3"/>
      <c r="D13" s="3">
        <v>0</v>
      </c>
      <c r="E13" s="8">
        <v>0</v>
      </c>
      <c r="F13" s="10" t="e">
        <f t="shared" si="1"/>
        <v>#DIV/0!</v>
      </c>
      <c r="G13" s="3" t="s">
        <v>11</v>
      </c>
      <c r="H13" s="3"/>
      <c r="I13" s="3"/>
      <c r="J13" s="3"/>
      <c r="K13" s="3">
        <v>0</v>
      </c>
      <c r="L13" s="8">
        <f t="shared" si="2"/>
        <v>0</v>
      </c>
      <c r="M13" s="10" t="e">
        <f t="shared" si="0"/>
        <v>#DIV/0!</v>
      </c>
    </row>
    <row r="14" spans="1:13" ht="15">
      <c r="A14" s="16" t="s">
        <v>12</v>
      </c>
      <c r="B14" s="12"/>
      <c r="C14" s="3"/>
      <c r="D14" s="3">
        <v>0</v>
      </c>
      <c r="E14" s="8">
        <v>0</v>
      </c>
      <c r="F14" s="10" t="e">
        <f t="shared" si="1"/>
        <v>#DIV/0!</v>
      </c>
      <c r="G14" s="3" t="s">
        <v>12</v>
      </c>
      <c r="H14" s="3"/>
      <c r="I14" s="3"/>
      <c r="J14" s="3"/>
      <c r="K14" s="3">
        <v>0</v>
      </c>
      <c r="L14" s="8">
        <f t="shared" si="2"/>
        <v>0</v>
      </c>
      <c r="M14" s="10" t="e">
        <f t="shared" si="0"/>
        <v>#DIV/0!</v>
      </c>
    </row>
    <row r="15" spans="1:13" ht="15">
      <c r="A15" s="16" t="s">
        <v>13</v>
      </c>
      <c r="B15" s="12"/>
      <c r="C15" s="3"/>
      <c r="D15" s="3">
        <v>0</v>
      </c>
      <c r="E15" s="8">
        <v>0</v>
      </c>
      <c r="F15" s="10" t="e">
        <f t="shared" si="1"/>
        <v>#DIV/0!</v>
      </c>
      <c r="G15" s="3" t="s">
        <v>13</v>
      </c>
      <c r="H15" s="3"/>
      <c r="I15" s="3"/>
      <c r="J15" s="3"/>
      <c r="K15" s="3">
        <v>0</v>
      </c>
      <c r="L15" s="8">
        <f t="shared" si="2"/>
        <v>0</v>
      </c>
      <c r="M15" s="10" t="e">
        <f t="shared" si="0"/>
        <v>#DIV/0!</v>
      </c>
    </row>
    <row r="16" spans="1:13" ht="15">
      <c r="A16" s="16" t="s">
        <v>14</v>
      </c>
      <c r="B16" s="12"/>
      <c r="C16" s="3"/>
      <c r="D16" s="3">
        <v>0</v>
      </c>
      <c r="E16" s="8">
        <v>0</v>
      </c>
      <c r="F16" s="10" t="e">
        <f t="shared" si="1"/>
        <v>#DIV/0!</v>
      </c>
      <c r="G16" s="3" t="s">
        <v>14</v>
      </c>
      <c r="H16" s="3"/>
      <c r="I16" s="3"/>
      <c r="J16" s="3"/>
      <c r="K16" s="3">
        <v>0</v>
      </c>
      <c r="L16" s="8">
        <f t="shared" si="2"/>
        <v>0</v>
      </c>
      <c r="M16" s="10" t="e">
        <f t="shared" si="0"/>
        <v>#DIV/0!</v>
      </c>
    </row>
    <row r="17" spans="1:13" ht="15">
      <c r="A17" s="16" t="s">
        <v>15</v>
      </c>
      <c r="B17" s="12"/>
      <c r="C17" s="3"/>
      <c r="D17" s="3">
        <v>0</v>
      </c>
      <c r="E17" s="8">
        <v>0</v>
      </c>
      <c r="F17" s="10" t="e">
        <f t="shared" si="1"/>
        <v>#DIV/0!</v>
      </c>
      <c r="G17" s="3" t="s">
        <v>15</v>
      </c>
      <c r="H17" s="3"/>
      <c r="I17" s="3"/>
      <c r="J17" s="3"/>
      <c r="K17" s="3">
        <v>0</v>
      </c>
      <c r="L17" s="8">
        <f t="shared" si="2"/>
        <v>0</v>
      </c>
      <c r="M17" s="10" t="e">
        <f t="shared" si="0"/>
        <v>#DIV/0!</v>
      </c>
    </row>
    <row r="18" spans="1:13" s="2" customFormat="1" ht="15.75" thickBot="1">
      <c r="A18" s="17" t="s">
        <v>20</v>
      </c>
      <c r="B18" s="13"/>
      <c r="C18" s="5"/>
      <c r="D18" s="5">
        <f>SUM(D6:D17)</f>
        <v>57.19799999999999</v>
      </c>
      <c r="E18" s="9">
        <f>SUM(E6:E17)</f>
        <v>313497</v>
      </c>
      <c r="F18" s="10">
        <f t="shared" si="1"/>
        <v>5480.9084233714475</v>
      </c>
      <c r="G18" s="5" t="s">
        <v>20</v>
      </c>
      <c r="H18" s="5"/>
      <c r="I18" s="5"/>
      <c r="J18" s="5"/>
      <c r="K18" s="5">
        <f>SUM(K6:K17)</f>
        <v>50.415000000000006</v>
      </c>
      <c r="L18" s="9">
        <f>SUM(L6:L17)</f>
        <v>277364.15</v>
      </c>
      <c r="M18" s="10">
        <f t="shared" si="0"/>
        <v>5501.619557671328</v>
      </c>
    </row>
    <row r="19" spans="1:12" ht="15">
      <c r="A19" s="14"/>
      <c r="B19" s="3"/>
      <c r="C19" s="3"/>
      <c r="D19" s="3"/>
      <c r="E19" s="8"/>
      <c r="F19" s="10"/>
      <c r="G19" s="3"/>
      <c r="H19" s="3"/>
      <c r="I19" s="3"/>
      <c r="J19" s="3"/>
      <c r="K19" s="3"/>
      <c r="L19" s="8"/>
    </row>
    <row r="20" spans="1:10" ht="15.75">
      <c r="A20" t="s">
        <v>21</v>
      </c>
      <c r="B20" t="s">
        <v>22</v>
      </c>
      <c r="C20" s="11">
        <f>E18/D18</f>
        <v>5480.9084233714475</v>
      </c>
      <c r="G20" t="s">
        <v>21</v>
      </c>
      <c r="I20" t="s">
        <v>22</v>
      </c>
      <c r="J20" s="11">
        <f>L18/K18</f>
        <v>5501.619557671328</v>
      </c>
    </row>
    <row r="21" spans="3:10" ht="15">
      <c r="C21" s="69">
        <v>2012</v>
      </c>
      <c r="J21" s="69">
        <v>2012</v>
      </c>
    </row>
    <row r="22" spans="1:12" ht="15">
      <c r="A22" t="s">
        <v>63</v>
      </c>
      <c r="C22" s="18">
        <f>'2012'!E19</f>
        <v>43129.97476294136</v>
      </c>
      <c r="D22">
        <f>D18/3</f>
        <v>19.066</v>
      </c>
      <c r="E22" s="7">
        <f>E18/3</f>
        <v>104499</v>
      </c>
      <c r="J22" s="18">
        <f>'2012'!K19</f>
        <v>45543.39432904105</v>
      </c>
      <c r="K22">
        <f>K18/3</f>
        <v>16.805000000000003</v>
      </c>
      <c r="L22" s="7">
        <f>L18/3</f>
        <v>92454.71666666667</v>
      </c>
    </row>
    <row r="23" ht="15.75" thickBot="1"/>
    <row r="24" spans="3:6" ht="15">
      <c r="C24" s="66" t="s">
        <v>51</v>
      </c>
      <c r="D24" s="66" t="s">
        <v>52</v>
      </c>
      <c r="E24" s="66" t="s">
        <v>55</v>
      </c>
      <c r="F24" s="66" t="s">
        <v>53</v>
      </c>
    </row>
    <row r="25" spans="3:6" ht="15.75" thickBot="1">
      <c r="C25" s="67" t="s">
        <v>3</v>
      </c>
      <c r="D25" s="67" t="s">
        <v>18</v>
      </c>
      <c r="E25" s="67" t="s">
        <v>24</v>
      </c>
      <c r="F25" s="67" t="s">
        <v>54</v>
      </c>
    </row>
    <row r="26" ht="15">
      <c r="C26" t="s">
        <v>56</v>
      </c>
    </row>
    <row r="27" ht="15">
      <c r="C27" t="s">
        <v>57</v>
      </c>
    </row>
    <row r="28" ht="15">
      <c r="C28" t="s">
        <v>58</v>
      </c>
    </row>
    <row r="29" ht="15">
      <c r="C29" t="s">
        <v>59</v>
      </c>
    </row>
    <row r="30" ht="15">
      <c r="C30" t="s">
        <v>60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2"/>
  <sheetViews>
    <sheetView workbookViewId="0" topLeftCell="A1">
      <selection activeCell="D15" sqref="D15"/>
    </sheetView>
  </sheetViews>
  <sheetFormatPr defaultColWidth="9.140625" defaultRowHeight="15"/>
  <cols>
    <col min="2" max="2" width="11.00390625" style="0" bestFit="1" customWidth="1"/>
    <col min="3" max="3" width="18.140625" style="0" bestFit="1" customWidth="1"/>
    <col min="5" max="5" width="10.00390625" style="1" bestFit="1" customWidth="1"/>
    <col min="8" max="8" width="11.00390625" style="0" bestFit="1" customWidth="1"/>
    <col min="9" max="9" width="18.140625" style="0" bestFit="1" customWidth="1"/>
    <col min="11" max="11" width="10.00390625" style="0" bestFit="1" customWidth="1"/>
  </cols>
  <sheetData>
    <row r="2" ht="15">
      <c r="A2" t="s">
        <v>0</v>
      </c>
    </row>
    <row r="3" spans="2:11" ht="15">
      <c r="B3" t="s">
        <v>1</v>
      </c>
      <c r="H3" t="s">
        <v>1</v>
      </c>
      <c r="K3" s="1"/>
    </row>
    <row r="4" spans="1:11" ht="15">
      <c r="A4" s="3"/>
      <c r="B4" s="3" t="s">
        <v>2</v>
      </c>
      <c r="C4" s="3" t="s">
        <v>3</v>
      </c>
      <c r="D4" s="3" t="s">
        <v>16</v>
      </c>
      <c r="E4" s="4" t="s">
        <v>23</v>
      </c>
      <c r="F4" s="3"/>
      <c r="G4" s="3"/>
      <c r="H4" s="3" t="s">
        <v>2</v>
      </c>
      <c r="I4" s="3" t="s">
        <v>3</v>
      </c>
      <c r="J4" s="3" t="s">
        <v>16</v>
      </c>
      <c r="K4" s="4" t="s">
        <v>23</v>
      </c>
    </row>
    <row r="5" spans="1:11" ht="15">
      <c r="A5" s="3"/>
      <c r="B5" s="3">
        <v>6261008893</v>
      </c>
      <c r="C5" s="3" t="s">
        <v>17</v>
      </c>
      <c r="D5" s="3" t="s">
        <v>18</v>
      </c>
      <c r="E5" s="4" t="s">
        <v>24</v>
      </c>
      <c r="F5" s="3"/>
      <c r="G5" s="3"/>
      <c r="H5" s="3">
        <v>6261008891</v>
      </c>
      <c r="I5" s="3" t="s">
        <v>26</v>
      </c>
      <c r="J5" s="3" t="s">
        <v>18</v>
      </c>
      <c r="K5" s="4" t="s">
        <v>24</v>
      </c>
    </row>
    <row r="6" spans="1:11" ht="15">
      <c r="A6" s="3" t="s">
        <v>4</v>
      </c>
      <c r="B6" s="3"/>
      <c r="C6" s="3"/>
      <c r="D6" s="3">
        <v>9.79</v>
      </c>
      <c r="E6" s="4">
        <f aca="true" t="shared" si="0" ref="E6:E17">D6*cenaMWh</f>
        <v>51123.06718813415</v>
      </c>
      <c r="F6" s="3" t="s">
        <v>4</v>
      </c>
      <c r="G6" s="3"/>
      <c r="H6" s="3"/>
      <c r="I6" s="3"/>
      <c r="J6" s="3">
        <v>9.225</v>
      </c>
      <c r="K6" s="4">
        <f aca="true" t="shared" si="1" ref="K6:K17">J6*cenaMWh</f>
        <v>48172.65524111721</v>
      </c>
    </row>
    <row r="7" spans="1:11" ht="15">
      <c r="A7" s="3" t="s">
        <v>5</v>
      </c>
      <c r="B7" s="3"/>
      <c r="C7" s="3"/>
      <c r="D7" s="3">
        <v>9.79</v>
      </c>
      <c r="E7" s="4">
        <f t="shared" si="0"/>
        <v>51123.06718813415</v>
      </c>
      <c r="F7" s="3" t="s">
        <v>5</v>
      </c>
      <c r="G7" s="3"/>
      <c r="H7" s="3"/>
      <c r="I7" s="3"/>
      <c r="J7" s="3">
        <v>9.225</v>
      </c>
      <c r="K7" s="4">
        <f t="shared" si="1"/>
        <v>48172.65524111721</v>
      </c>
    </row>
    <row r="8" spans="1:11" ht="15">
      <c r="A8" s="3" t="s">
        <v>6</v>
      </c>
      <c r="B8" s="3"/>
      <c r="C8" s="3"/>
      <c r="D8" s="3">
        <v>0</v>
      </c>
      <c r="E8" s="4">
        <f t="shared" si="0"/>
        <v>0</v>
      </c>
      <c r="F8" s="3" t="s">
        <v>6</v>
      </c>
      <c r="G8" s="3"/>
      <c r="H8" s="3"/>
      <c r="I8" s="3"/>
      <c r="J8" s="3">
        <v>0</v>
      </c>
      <c r="K8" s="4">
        <f t="shared" si="1"/>
        <v>0</v>
      </c>
    </row>
    <row r="9" spans="1:11" ht="15">
      <c r="A9" s="3" t="s">
        <v>7</v>
      </c>
      <c r="B9" s="3"/>
      <c r="C9" s="3"/>
      <c r="D9" s="3">
        <v>0</v>
      </c>
      <c r="E9" s="4">
        <f t="shared" si="0"/>
        <v>0</v>
      </c>
      <c r="F9" s="3" t="s">
        <v>7</v>
      </c>
      <c r="G9" s="3"/>
      <c r="H9" s="3"/>
      <c r="I9" s="3"/>
      <c r="J9" s="3">
        <v>0</v>
      </c>
      <c r="K9" s="4">
        <f t="shared" si="1"/>
        <v>0</v>
      </c>
    </row>
    <row r="10" spans="1:11" ht="15">
      <c r="A10" s="3" t="s">
        <v>8</v>
      </c>
      <c r="B10" s="3"/>
      <c r="C10" s="3"/>
      <c r="D10" s="3">
        <v>0</v>
      </c>
      <c r="E10" s="4">
        <f t="shared" si="0"/>
        <v>0</v>
      </c>
      <c r="F10" s="3" t="s">
        <v>8</v>
      </c>
      <c r="G10" s="3"/>
      <c r="H10" s="3"/>
      <c r="I10" s="3"/>
      <c r="J10" s="3">
        <v>0</v>
      </c>
      <c r="K10" s="4">
        <f t="shared" si="1"/>
        <v>0</v>
      </c>
    </row>
    <row r="11" spans="1:11" ht="15">
      <c r="A11" s="3" t="s">
        <v>9</v>
      </c>
      <c r="B11" s="3"/>
      <c r="C11" s="3"/>
      <c r="D11" s="3">
        <v>0</v>
      </c>
      <c r="E11" s="4">
        <f t="shared" si="0"/>
        <v>0</v>
      </c>
      <c r="F11" s="3" t="s">
        <v>9</v>
      </c>
      <c r="G11" s="3"/>
      <c r="H11" s="3"/>
      <c r="I11" s="3"/>
      <c r="J11" s="3">
        <v>0</v>
      </c>
      <c r="K11" s="4">
        <f t="shared" si="1"/>
        <v>0</v>
      </c>
    </row>
    <row r="12" spans="1:11" ht="15">
      <c r="A12" s="3" t="s">
        <v>10</v>
      </c>
      <c r="B12" s="3"/>
      <c r="C12" s="3"/>
      <c r="D12" s="3">
        <v>0</v>
      </c>
      <c r="E12" s="4">
        <f t="shared" si="0"/>
        <v>0</v>
      </c>
      <c r="F12" s="3" t="s">
        <v>10</v>
      </c>
      <c r="G12" s="3"/>
      <c r="H12" s="3"/>
      <c r="I12" s="3"/>
      <c r="J12" s="3">
        <v>0</v>
      </c>
      <c r="K12" s="4">
        <f t="shared" si="1"/>
        <v>0</v>
      </c>
    </row>
    <row r="13" spans="1:11" ht="15">
      <c r="A13" s="3" t="s">
        <v>11</v>
      </c>
      <c r="B13" s="3"/>
      <c r="C13" s="3"/>
      <c r="D13" s="3">
        <v>0</v>
      </c>
      <c r="E13" s="4">
        <f t="shared" si="0"/>
        <v>0</v>
      </c>
      <c r="F13" s="3" t="s">
        <v>11</v>
      </c>
      <c r="G13" s="3"/>
      <c r="H13" s="3"/>
      <c r="I13" s="3"/>
      <c r="J13" s="3">
        <v>0</v>
      </c>
      <c r="K13" s="4">
        <f t="shared" si="1"/>
        <v>0</v>
      </c>
    </row>
    <row r="14" spans="1:11" ht="15">
      <c r="A14" s="3" t="s">
        <v>12</v>
      </c>
      <c r="B14" s="3"/>
      <c r="C14" s="3"/>
      <c r="D14" s="3">
        <v>0</v>
      </c>
      <c r="E14" s="4">
        <f t="shared" si="0"/>
        <v>0</v>
      </c>
      <c r="F14" s="3" t="s">
        <v>12</v>
      </c>
      <c r="G14" s="3"/>
      <c r="H14" s="3"/>
      <c r="I14" s="3"/>
      <c r="J14" s="3">
        <v>0</v>
      </c>
      <c r="K14" s="4">
        <f t="shared" si="1"/>
        <v>0</v>
      </c>
    </row>
    <row r="15" spans="1:11" ht="15">
      <c r="A15" s="3" t="s">
        <v>13</v>
      </c>
      <c r="B15" s="3"/>
      <c r="C15" s="3"/>
      <c r="D15" s="3">
        <v>60.339</v>
      </c>
      <c r="E15" s="4">
        <f t="shared" si="0"/>
        <v>315088.3300372652</v>
      </c>
      <c r="F15" s="3" t="s">
        <v>13</v>
      </c>
      <c r="G15" s="3"/>
      <c r="H15" s="3"/>
      <c r="I15" s="3"/>
      <c r="J15" s="3">
        <v>68.576</v>
      </c>
      <c r="K15" s="4">
        <f t="shared" si="1"/>
        <v>358101.68084713863</v>
      </c>
    </row>
    <row r="16" spans="1:11" ht="15">
      <c r="A16" s="3" t="s">
        <v>14</v>
      </c>
      <c r="B16" s="3"/>
      <c r="C16" s="3"/>
      <c r="D16" s="3">
        <v>10.318</v>
      </c>
      <c r="E16" s="4">
        <f t="shared" si="0"/>
        <v>53880.26631738183</v>
      </c>
      <c r="F16" s="3" t="s">
        <v>14</v>
      </c>
      <c r="G16" s="3"/>
      <c r="H16" s="3"/>
      <c r="I16" s="3"/>
      <c r="J16" s="3">
        <v>9.93</v>
      </c>
      <c r="K16" s="4">
        <f t="shared" si="1"/>
        <v>51854.14271482861</v>
      </c>
    </row>
    <row r="17" spans="1:11" ht="15">
      <c r="A17" s="3" t="s">
        <v>15</v>
      </c>
      <c r="B17" s="3"/>
      <c r="C17" s="3"/>
      <c r="D17" s="3">
        <v>8.875</v>
      </c>
      <c r="E17" s="4">
        <f t="shared" si="0"/>
        <v>46344.96642438106</v>
      </c>
      <c r="F17" s="3" t="s">
        <v>15</v>
      </c>
      <c r="G17" s="3"/>
      <c r="H17" s="3"/>
      <c r="I17" s="3"/>
      <c r="J17" s="3">
        <v>7.702</v>
      </c>
      <c r="K17" s="4">
        <f t="shared" si="1"/>
        <v>40219.59790429103</v>
      </c>
    </row>
    <row r="18" spans="1:11" s="2" customFormat="1" ht="15">
      <c r="A18" s="5" t="s">
        <v>20</v>
      </c>
      <c r="B18" s="5"/>
      <c r="C18" s="5"/>
      <c r="D18" s="5">
        <f>SUM(D6:D17)</f>
        <v>99.112</v>
      </c>
      <c r="E18" s="6">
        <f>SUM(E6:E17)</f>
        <v>517559.6971552964</v>
      </c>
      <c r="F18" s="5" t="s">
        <v>20</v>
      </c>
      <c r="G18" s="5"/>
      <c r="H18" s="5"/>
      <c r="I18" s="5"/>
      <c r="J18" s="5">
        <f>SUM(J6:J17)</f>
        <v>104.65799999999999</v>
      </c>
      <c r="K18" s="6">
        <f>SUM(K6:K17)</f>
        <v>546520.7319484927</v>
      </c>
    </row>
    <row r="19" spans="1:11" ht="15">
      <c r="A19" s="3" t="s">
        <v>19</v>
      </c>
      <c r="B19" s="3"/>
      <c r="C19" s="3"/>
      <c r="D19" s="3">
        <f>D18/12</f>
        <v>8.259333333333332</v>
      </c>
      <c r="E19" s="4">
        <f>D19*cenaMWh</f>
        <v>43129.97476294136</v>
      </c>
      <c r="F19" s="3" t="s">
        <v>19</v>
      </c>
      <c r="G19" s="3"/>
      <c r="H19" s="3"/>
      <c r="I19" s="3"/>
      <c r="J19" s="3">
        <f>J18/12</f>
        <v>8.721499999999999</v>
      </c>
      <c r="K19" s="4">
        <f>J19*cenaMWh</f>
        <v>45543.39432904105</v>
      </c>
    </row>
    <row r="20" spans="1:11" ht="15">
      <c r="A20" t="s">
        <v>21</v>
      </c>
      <c r="B20" t="s">
        <v>22</v>
      </c>
      <c r="C20" s="1">
        <f>566124/108.412</f>
        <v>5221.968047817584</v>
      </c>
      <c r="F20" t="s">
        <v>21</v>
      </c>
      <c r="H20" t="s">
        <v>22</v>
      </c>
      <c r="I20" s="1">
        <f>546520.73/104.658</f>
        <v>5221.96802919987</v>
      </c>
      <c r="K20" s="1"/>
    </row>
    <row r="22" spans="1:4" ht="15">
      <c r="A22" t="s">
        <v>25</v>
      </c>
      <c r="D22" t="s">
        <v>25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4"/>
  <sheetViews>
    <sheetView workbookViewId="0" topLeftCell="A1">
      <selection activeCell="O15" sqref="O15"/>
    </sheetView>
  </sheetViews>
  <sheetFormatPr defaultColWidth="9.140625" defaultRowHeight="15"/>
  <cols>
    <col min="2" max="2" width="19.140625" style="0" customWidth="1"/>
    <col min="3" max="3" width="16.421875" style="0" bestFit="1" customWidth="1"/>
    <col min="4" max="4" width="15.8515625" style="0" bestFit="1" customWidth="1"/>
    <col min="5" max="5" width="9.421875" style="0" bestFit="1" customWidth="1"/>
    <col min="7" max="7" width="12.57421875" style="0" customWidth="1"/>
    <col min="9" max="9" width="9.28125" style="0" bestFit="1" customWidth="1"/>
  </cols>
  <sheetData>
    <row r="2" ht="18">
      <c r="B2" s="19" t="s">
        <v>29</v>
      </c>
    </row>
    <row r="3" spans="2:9" ht="15.75" thickBot="1">
      <c r="B3" t="s">
        <v>30</v>
      </c>
      <c r="I3">
        <v>2013</v>
      </c>
    </row>
    <row r="4" spans="2:9" ht="16.5" thickBot="1">
      <c r="B4" s="20" t="s">
        <v>31</v>
      </c>
      <c r="C4" s="21" t="s">
        <v>32</v>
      </c>
      <c r="D4" s="22" t="s">
        <v>32</v>
      </c>
      <c r="E4" s="23" t="s">
        <v>33</v>
      </c>
      <c r="G4" s="24" t="s">
        <v>34</v>
      </c>
      <c r="I4" s="25" t="s">
        <v>34</v>
      </c>
    </row>
    <row r="5" spans="2:9" ht="16.5" thickBot="1">
      <c r="B5" s="26"/>
      <c r="C5" s="27">
        <v>2012</v>
      </c>
      <c r="D5" s="28">
        <v>2013</v>
      </c>
      <c r="E5" s="29"/>
      <c r="G5" s="30" t="s">
        <v>35</v>
      </c>
      <c r="I5" s="31" t="s">
        <v>36</v>
      </c>
    </row>
    <row r="6" spans="3:9" s="32" customFormat="1" ht="16.5" thickBot="1">
      <c r="C6" s="33" t="s">
        <v>27</v>
      </c>
      <c r="D6" s="34" t="s">
        <v>27</v>
      </c>
      <c r="E6" s="35"/>
      <c r="G6" s="36" t="s">
        <v>37</v>
      </c>
      <c r="I6" s="37" t="s">
        <v>38</v>
      </c>
    </row>
    <row r="7" spans="2:5" ht="16.5" thickBot="1">
      <c r="B7" s="38"/>
      <c r="C7" s="38"/>
      <c r="D7" s="38"/>
      <c r="E7" s="38"/>
    </row>
    <row r="8" spans="2:9" ht="15.75">
      <c r="B8" s="39" t="s">
        <v>39</v>
      </c>
      <c r="C8" s="40">
        <v>2204.45</v>
      </c>
      <c r="D8" s="40">
        <v>2232.69</v>
      </c>
      <c r="E8" s="41">
        <f aca="true" t="shared" si="0" ref="E8:E13">D8-C8</f>
        <v>28.240000000000236</v>
      </c>
      <c r="G8" s="42">
        <f>D8/C8*100-100</f>
        <v>1.2810451586563687</v>
      </c>
      <c r="I8" s="43">
        <f aca="true" t="shared" si="1" ref="I8:I13">D8/celkem*100</f>
        <v>49.73979334958139</v>
      </c>
    </row>
    <row r="9" spans="2:9" ht="15.75">
      <c r="B9" s="70" t="s">
        <v>40</v>
      </c>
      <c r="C9" s="71">
        <v>144</v>
      </c>
      <c r="D9" s="71">
        <v>132.19</v>
      </c>
      <c r="E9" s="72">
        <f t="shared" si="0"/>
        <v>-11.810000000000002</v>
      </c>
      <c r="G9" s="47">
        <f>D9/C9*100-100</f>
        <v>-8.2013888888889</v>
      </c>
      <c r="I9" s="48">
        <f t="shared" si="1"/>
        <v>2.9449244108591714</v>
      </c>
    </row>
    <row r="10" spans="2:9" ht="15.75">
      <c r="B10" s="44" t="s">
        <v>41</v>
      </c>
      <c r="C10" s="45">
        <v>6.75</v>
      </c>
      <c r="D10" s="45">
        <v>7.56</v>
      </c>
      <c r="E10" s="46">
        <f t="shared" si="0"/>
        <v>0.8099999999999996</v>
      </c>
      <c r="G10" s="49">
        <f>D10/C10*100-100</f>
        <v>11.999999999999986</v>
      </c>
      <c r="I10" s="48">
        <f t="shared" si="1"/>
        <v>0.1684214278394382</v>
      </c>
    </row>
    <row r="11" spans="2:9" ht="15.75">
      <c r="B11" s="44" t="s">
        <v>42</v>
      </c>
      <c r="C11" s="45">
        <v>419.22</v>
      </c>
      <c r="D11" s="45">
        <v>583</v>
      </c>
      <c r="E11" s="46">
        <f t="shared" si="0"/>
        <v>163.77999999999997</v>
      </c>
      <c r="G11" s="49">
        <f>D11/C11*100-100</f>
        <v>39.0677925671485</v>
      </c>
      <c r="I11" s="48">
        <f t="shared" si="1"/>
        <v>12.98805455428472</v>
      </c>
    </row>
    <row r="12" spans="2:9" ht="15.75">
      <c r="B12" s="44" t="s">
        <v>43</v>
      </c>
      <c r="C12" s="45">
        <v>1505</v>
      </c>
      <c r="D12" s="45">
        <v>1505</v>
      </c>
      <c r="E12" s="46">
        <f t="shared" si="0"/>
        <v>0</v>
      </c>
      <c r="G12" s="49">
        <f>D12/C12*100-100</f>
        <v>0</v>
      </c>
      <c r="I12" s="48">
        <f t="shared" si="1"/>
        <v>33.52833980136965</v>
      </c>
    </row>
    <row r="13" spans="2:9" ht="16.5" thickBot="1">
      <c r="B13" s="51" t="s">
        <v>44</v>
      </c>
      <c r="C13" s="52">
        <v>28.3</v>
      </c>
      <c r="D13" s="52">
        <v>28.3</v>
      </c>
      <c r="E13" s="53">
        <f t="shared" si="0"/>
        <v>0</v>
      </c>
      <c r="G13" s="54">
        <f>D12/C12*100-100</f>
        <v>0</v>
      </c>
      <c r="I13" s="55">
        <f t="shared" si="1"/>
        <v>0.6304664560656219</v>
      </c>
    </row>
    <row r="14" spans="2:5" ht="16.5" thickBot="1">
      <c r="B14" s="38"/>
      <c r="D14" s="56"/>
      <c r="E14" s="56"/>
    </row>
    <row r="15" spans="2:8" ht="16.5" thickBot="1">
      <c r="B15" s="57" t="s">
        <v>20</v>
      </c>
      <c r="C15" s="58">
        <f>SUM(C8:C13)</f>
        <v>4307.72</v>
      </c>
      <c r="D15" s="58">
        <f>SUM(D8:D13)</f>
        <v>4488.740000000001</v>
      </c>
      <c r="E15" s="59">
        <f>SUM(E8:E13)</f>
        <v>181.0200000000002</v>
      </c>
      <c r="G15" s="60">
        <f>D15/C15*100-100</f>
        <v>4.202222985709383</v>
      </c>
      <c r="H15" s="61"/>
    </row>
    <row r="16" spans="2:9" ht="15">
      <c r="B16" s="62" t="s">
        <v>45</v>
      </c>
      <c r="C16" s="62">
        <f>C15/1000</f>
        <v>4.307720000000001</v>
      </c>
      <c r="D16" s="62">
        <f>D15/1000</f>
        <v>4.488740000000001</v>
      </c>
      <c r="E16" s="63">
        <f>D16-C16</f>
        <v>0.18102000000000018</v>
      </c>
      <c r="I16" s="68">
        <f>SUM(I8:I15)</f>
        <v>100</v>
      </c>
    </row>
    <row r="17" spans="2:5" ht="15.75">
      <c r="B17" s="38" t="s">
        <v>46</v>
      </c>
      <c r="C17" s="56">
        <v>0.2</v>
      </c>
      <c r="D17" s="56">
        <v>0.21</v>
      </c>
      <c r="E17" s="63">
        <f>D17-C17</f>
        <v>0.009999999999999981</v>
      </c>
    </row>
    <row r="18" spans="2:5" ht="15.75">
      <c r="B18" s="38" t="s">
        <v>47</v>
      </c>
      <c r="C18" s="64">
        <f>C15*1.2</f>
        <v>5169.264</v>
      </c>
      <c r="D18" s="64">
        <f>D15*1.21</f>
        <v>5431.375400000001</v>
      </c>
      <c r="E18" s="63">
        <f>D18-C18</f>
        <v>262.1114000000007</v>
      </c>
    </row>
    <row r="19" spans="2:5" ht="15.75">
      <c r="B19" s="38"/>
      <c r="C19" s="56"/>
      <c r="D19" s="56"/>
      <c r="E19" s="56"/>
    </row>
    <row r="20" spans="2:5" ht="15.75">
      <c r="B20" s="65" t="s">
        <v>48</v>
      </c>
      <c r="C20" s="64">
        <v>390</v>
      </c>
      <c r="D20" s="64">
        <v>390</v>
      </c>
      <c r="E20" s="38"/>
    </row>
    <row r="21" spans="2:5" ht="15.75">
      <c r="B21" s="38"/>
      <c r="C21" s="38"/>
      <c r="D21" s="38"/>
      <c r="E21" s="38"/>
    </row>
    <row r="22" spans="1:5" ht="15.75">
      <c r="A22" t="s">
        <v>49</v>
      </c>
      <c r="B22" s="38"/>
      <c r="C22" s="38"/>
      <c r="D22" s="38"/>
      <c r="E22" s="38"/>
    </row>
    <row r="23" spans="2:5" ht="15.75">
      <c r="B23" s="38"/>
      <c r="C23" s="38"/>
      <c r="D23" s="38"/>
      <c r="E23" s="38"/>
    </row>
    <row r="24" spans="2:5" ht="15.75">
      <c r="B24" s="38"/>
      <c r="C24" s="38"/>
      <c r="D24" s="38"/>
      <c r="E24" s="38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4"/>
  <sheetViews>
    <sheetView workbookViewId="0" topLeftCell="A1">
      <selection activeCell="J19" sqref="J19"/>
    </sheetView>
  </sheetViews>
  <sheetFormatPr defaultColWidth="9.140625" defaultRowHeight="15"/>
  <cols>
    <col min="2" max="2" width="19.140625" style="0" customWidth="1"/>
    <col min="3" max="3" width="16.421875" style="0" bestFit="1" customWidth="1"/>
    <col min="4" max="4" width="15.8515625" style="0" bestFit="1" customWidth="1"/>
    <col min="5" max="5" width="9.421875" style="0" bestFit="1" customWidth="1"/>
    <col min="7" max="7" width="12.57421875" style="0" customWidth="1"/>
    <col min="9" max="9" width="9.28125" style="0" bestFit="1" customWidth="1"/>
  </cols>
  <sheetData>
    <row r="2" ht="18">
      <c r="B2" s="19" t="s">
        <v>29</v>
      </c>
    </row>
    <row r="3" spans="2:9" ht="15.75" thickBot="1">
      <c r="B3" t="s">
        <v>50</v>
      </c>
      <c r="I3">
        <v>2013</v>
      </c>
    </row>
    <row r="4" spans="2:9" ht="16.5" thickBot="1">
      <c r="B4" s="20" t="s">
        <v>31</v>
      </c>
      <c r="C4" s="21" t="s">
        <v>32</v>
      </c>
      <c r="D4" s="22" t="s">
        <v>32</v>
      </c>
      <c r="E4" s="23" t="s">
        <v>33</v>
      </c>
      <c r="G4" s="24" t="s">
        <v>34</v>
      </c>
      <c r="I4" s="25" t="s">
        <v>34</v>
      </c>
    </row>
    <row r="5" spans="2:9" ht="16.5" thickBot="1">
      <c r="B5" s="26"/>
      <c r="C5" s="27">
        <v>2012</v>
      </c>
      <c r="D5" s="28">
        <v>2013</v>
      </c>
      <c r="E5" s="29"/>
      <c r="G5" s="30" t="s">
        <v>35</v>
      </c>
      <c r="I5" s="31" t="s">
        <v>36</v>
      </c>
    </row>
    <row r="6" spans="3:9" s="32" customFormat="1" ht="16.5" thickBot="1">
      <c r="C6" s="33" t="s">
        <v>27</v>
      </c>
      <c r="D6" s="34" t="s">
        <v>27</v>
      </c>
      <c r="E6" s="35"/>
      <c r="G6" s="36" t="s">
        <v>37</v>
      </c>
      <c r="I6" s="37" t="s">
        <v>38</v>
      </c>
    </row>
    <row r="7" spans="2:5" ht="16.5" thickBot="1">
      <c r="B7" s="38"/>
      <c r="C7" s="38"/>
      <c r="D7" s="38"/>
      <c r="E7" s="38"/>
    </row>
    <row r="8" spans="2:9" ht="15.75">
      <c r="B8" s="39" t="s">
        <v>39</v>
      </c>
      <c r="C8" s="40">
        <v>2204.45</v>
      </c>
      <c r="D8" s="40">
        <v>2232</v>
      </c>
      <c r="E8" s="41">
        <f aca="true" t="shared" si="0" ref="E8:E13">D8-C8</f>
        <v>27.550000000000182</v>
      </c>
      <c r="G8" s="42">
        <f>D8/C8*100-100</f>
        <v>1.2497448343124233</v>
      </c>
      <c r="I8" s="43">
        <f>D8/celkem*100</f>
        <v>49.72442155259604</v>
      </c>
    </row>
    <row r="9" spans="2:9" ht="15.75">
      <c r="B9" s="44" t="s">
        <v>40</v>
      </c>
      <c r="C9" s="45">
        <v>144</v>
      </c>
      <c r="D9" s="45">
        <v>132.19</v>
      </c>
      <c r="E9" s="46">
        <f t="shared" si="0"/>
        <v>-11.810000000000002</v>
      </c>
      <c r="G9" s="47">
        <f>D9/C9*100-100</f>
        <v>-8.2013888888889</v>
      </c>
      <c r="I9" s="48">
        <f>D9/celkem*100</f>
        <v>2.9449244108591714</v>
      </c>
    </row>
    <row r="10" spans="2:9" ht="15.75">
      <c r="B10" s="44" t="s">
        <v>41</v>
      </c>
      <c r="C10" s="45">
        <v>6.75</v>
      </c>
      <c r="D10" s="45">
        <v>7.56</v>
      </c>
      <c r="E10" s="46">
        <f t="shared" si="0"/>
        <v>0.8099999999999996</v>
      </c>
      <c r="G10" s="49">
        <f>D10/C10*100-100</f>
        <v>11.999999999999986</v>
      </c>
      <c r="I10" s="48">
        <f>D10/celkem*100</f>
        <v>0.1684214278394382</v>
      </c>
    </row>
    <row r="11" spans="2:9" ht="15.75">
      <c r="B11" s="44" t="s">
        <v>42</v>
      </c>
      <c r="C11" s="45">
        <v>419.22</v>
      </c>
      <c r="D11" s="45">
        <v>583</v>
      </c>
      <c r="E11" s="46">
        <f t="shared" si="0"/>
        <v>163.77999999999997</v>
      </c>
      <c r="G11" s="49">
        <f>D11/C11*100-100</f>
        <v>39.0677925671485</v>
      </c>
      <c r="I11" s="48">
        <f>D11/celkem*100</f>
        <v>12.98805455428472</v>
      </c>
    </row>
    <row r="12" spans="2:9" ht="15.75">
      <c r="B12" s="44" t="s">
        <v>43</v>
      </c>
      <c r="C12" s="45">
        <v>1505</v>
      </c>
      <c r="D12" s="45">
        <v>1505</v>
      </c>
      <c r="E12" s="46">
        <f t="shared" si="0"/>
        <v>0</v>
      </c>
      <c r="G12" s="49">
        <f>D12/C12*100-100</f>
        <v>0</v>
      </c>
      <c r="I12" s="50"/>
    </row>
    <row r="13" spans="2:9" ht="16.5" thickBot="1">
      <c r="B13" s="51" t="s">
        <v>44</v>
      </c>
      <c r="C13" s="52">
        <v>28.3</v>
      </c>
      <c r="D13" s="52">
        <v>28.3</v>
      </c>
      <c r="E13" s="53">
        <f t="shared" si="0"/>
        <v>0</v>
      </c>
      <c r="G13" s="54">
        <f>D12/C12*100-100</f>
        <v>0</v>
      </c>
      <c r="I13" s="55">
        <f>D12/celkem*100</f>
        <v>33.52833980136965</v>
      </c>
    </row>
    <row r="14" spans="2:5" ht="16.5" thickBot="1">
      <c r="B14" s="38"/>
      <c r="D14" s="56"/>
      <c r="E14" s="56"/>
    </row>
    <row r="15" spans="2:8" ht="16.5" thickBot="1">
      <c r="B15" s="57" t="s">
        <v>20</v>
      </c>
      <c r="C15" s="58">
        <f>SUM(C8:C13)</f>
        <v>4307.72</v>
      </c>
      <c r="D15" s="58">
        <f>SUM(D8:D13)</f>
        <v>4488.05</v>
      </c>
      <c r="E15" s="59">
        <f>SUM(E8:E13)</f>
        <v>180.33000000000015</v>
      </c>
      <c r="G15" s="60">
        <f>D15/C15*100-100</f>
        <v>4.186205231537784</v>
      </c>
      <c r="H15" s="61"/>
    </row>
    <row r="16" spans="2:5" ht="15">
      <c r="B16" s="62" t="s">
        <v>45</v>
      </c>
      <c r="C16" s="62">
        <f>C15/1000</f>
        <v>4.307720000000001</v>
      </c>
      <c r="D16" s="62">
        <f>D15/1000</f>
        <v>4.48805</v>
      </c>
      <c r="E16" s="63">
        <f>D16-C16</f>
        <v>0.18032999999999966</v>
      </c>
    </row>
    <row r="17" spans="2:5" ht="15.75">
      <c r="B17" s="38" t="s">
        <v>46</v>
      </c>
      <c r="C17" s="56">
        <v>0.2</v>
      </c>
      <c r="D17" s="56">
        <v>0.21</v>
      </c>
      <c r="E17" s="63">
        <f>D17-C17</f>
        <v>0.009999999999999981</v>
      </c>
    </row>
    <row r="18" spans="2:5" ht="15.75">
      <c r="B18" s="38" t="s">
        <v>47</v>
      </c>
      <c r="C18" s="64">
        <f>C15*1.2</f>
        <v>5169.264</v>
      </c>
      <c r="D18" s="64">
        <f>D15*1.21</f>
        <v>5430.5405</v>
      </c>
      <c r="E18" s="63">
        <f>D18-C18</f>
        <v>261.27649999999994</v>
      </c>
    </row>
    <row r="19" spans="2:5" ht="15.75">
      <c r="B19" s="38"/>
      <c r="C19" s="56"/>
      <c r="D19" s="56"/>
      <c r="E19" s="56"/>
    </row>
    <row r="20" spans="2:5" ht="15.75">
      <c r="B20" s="65" t="s">
        <v>48</v>
      </c>
      <c r="C20" s="64">
        <v>488</v>
      </c>
      <c r="D20" s="64">
        <v>488</v>
      </c>
      <c r="E20" s="38"/>
    </row>
    <row r="21" spans="2:5" ht="15.75">
      <c r="B21" s="38"/>
      <c r="C21" s="38"/>
      <c r="D21" s="38"/>
      <c r="E21" s="38"/>
    </row>
    <row r="22" spans="1:5" ht="15.75">
      <c r="A22" t="s">
        <v>49</v>
      </c>
      <c r="B22" s="38"/>
      <c r="C22" s="38"/>
      <c r="D22" s="38"/>
      <c r="E22" s="38"/>
    </row>
    <row r="23" spans="2:5" ht="15.75">
      <c r="B23" s="38"/>
      <c r="C23" s="38"/>
      <c r="D23" s="38"/>
      <c r="E23" s="38"/>
    </row>
    <row r="24" spans="2:5" ht="15.75">
      <c r="B24" s="38"/>
      <c r="C24" s="38"/>
      <c r="D24" s="38"/>
      <c r="E24" s="38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7"/>
  <sheetViews>
    <sheetView tabSelected="1" workbookViewId="0" topLeftCell="U1">
      <selection activeCell="AL21" sqref="AL21"/>
    </sheetView>
  </sheetViews>
  <sheetFormatPr defaultColWidth="9.140625" defaultRowHeight="15"/>
  <cols>
    <col min="1" max="1" width="33.28125" style="0" customWidth="1"/>
    <col min="3" max="3" width="11.8515625" style="0" customWidth="1"/>
    <col min="4" max="4" width="12.57421875" style="0" customWidth="1"/>
    <col min="5" max="5" width="7.140625" style="0" customWidth="1"/>
    <col min="7" max="7" width="12.8515625" style="0" customWidth="1"/>
    <col min="9" max="9" width="13.28125" style="0" customWidth="1"/>
    <col min="10" max="10" width="12.8515625" style="0" bestFit="1" customWidth="1"/>
    <col min="11" max="11" width="12.7109375" style="0" customWidth="1"/>
    <col min="12" max="12" width="11.57421875" style="0" customWidth="1"/>
    <col min="13" max="13" width="21.8515625" style="0" bestFit="1" customWidth="1"/>
    <col min="14" max="14" width="13.28125" style="0" bestFit="1" customWidth="1"/>
    <col min="16" max="16" width="21.28125" style="0" customWidth="1"/>
    <col min="17" max="17" width="11.8515625" style="0" customWidth="1"/>
    <col min="19" max="19" width="21.140625" style="0" bestFit="1" customWidth="1"/>
    <col min="20" max="20" width="16.8515625" style="0" bestFit="1" customWidth="1"/>
    <col min="21" max="21" width="15.00390625" style="0" customWidth="1"/>
    <col min="22" max="22" width="30.28125" style="0" customWidth="1"/>
    <col min="23" max="23" width="16.421875" style="0" bestFit="1" customWidth="1"/>
    <col min="24" max="24" width="9.57421875" style="0" bestFit="1" customWidth="1"/>
    <col min="27" max="27" width="10.7109375" style="0" bestFit="1" customWidth="1"/>
    <col min="28" max="28" width="9.7109375" style="0" bestFit="1" customWidth="1"/>
    <col min="29" max="29" width="10.8515625" style="0" bestFit="1" customWidth="1"/>
    <col min="30" max="30" width="31.28125" style="0" customWidth="1"/>
    <col min="31" max="31" width="18.57421875" style="0" bestFit="1" customWidth="1"/>
    <col min="32" max="32" width="8.7109375" style="0" bestFit="1" customWidth="1"/>
    <col min="33" max="33" width="12.28125" style="0" bestFit="1" customWidth="1"/>
    <col min="35" max="35" width="8.140625" style="0" bestFit="1" customWidth="1"/>
    <col min="36" max="36" width="14.28125" style="0" bestFit="1" customWidth="1"/>
    <col min="37" max="37" width="14.140625" style="0" bestFit="1" customWidth="1"/>
    <col min="38" max="38" width="10.57421875" style="0" bestFit="1" customWidth="1"/>
    <col min="39" max="39" width="12.57421875" style="0" bestFit="1" customWidth="1"/>
  </cols>
  <sheetData>
    <row r="1" spans="1:39" s="73" customFormat="1" ht="38.25" customHeight="1">
      <c r="A1" s="75" t="s">
        <v>64</v>
      </c>
      <c r="B1" s="75" t="s">
        <v>65</v>
      </c>
      <c r="C1" s="75" t="s">
        <v>66</v>
      </c>
      <c r="D1" s="75" t="s">
        <v>61</v>
      </c>
      <c r="E1" s="75" t="s">
        <v>67</v>
      </c>
      <c r="F1" s="75" t="s">
        <v>68</v>
      </c>
      <c r="G1" s="75" t="s">
        <v>69</v>
      </c>
      <c r="H1" s="75" t="s">
        <v>70</v>
      </c>
      <c r="I1" s="75" t="s">
        <v>71</v>
      </c>
      <c r="J1" s="75" t="s">
        <v>72</v>
      </c>
      <c r="K1" s="75" t="s">
        <v>73</v>
      </c>
      <c r="L1" s="75" t="s">
        <v>74</v>
      </c>
      <c r="M1" s="75" t="s">
        <v>75</v>
      </c>
      <c r="N1" s="75" t="s">
        <v>61</v>
      </c>
      <c r="O1" s="75" t="s">
        <v>67</v>
      </c>
      <c r="P1" s="76" t="s">
        <v>100</v>
      </c>
      <c r="Q1" s="75" t="s">
        <v>69</v>
      </c>
      <c r="R1" s="75" t="s">
        <v>70</v>
      </c>
      <c r="S1" s="75" t="s">
        <v>76</v>
      </c>
      <c r="T1" s="75" t="s">
        <v>94</v>
      </c>
      <c r="U1" s="75" t="s">
        <v>96</v>
      </c>
      <c r="V1" s="75" t="s">
        <v>64</v>
      </c>
      <c r="W1" s="75" t="s">
        <v>77</v>
      </c>
      <c r="X1" s="75" t="s">
        <v>69</v>
      </c>
      <c r="Y1" s="75" t="s">
        <v>70</v>
      </c>
      <c r="Z1" s="75" t="s">
        <v>71</v>
      </c>
      <c r="AA1" s="75" t="s">
        <v>72</v>
      </c>
      <c r="AB1" s="75" t="s">
        <v>73</v>
      </c>
      <c r="AC1" s="75" t="s">
        <v>74</v>
      </c>
      <c r="AD1" s="75" t="s">
        <v>75</v>
      </c>
      <c r="AE1" s="75" t="s">
        <v>78</v>
      </c>
      <c r="AF1" s="75" t="s">
        <v>79</v>
      </c>
      <c r="AG1" s="75" t="s">
        <v>80</v>
      </c>
      <c r="AH1" s="75" t="s">
        <v>81</v>
      </c>
      <c r="AI1" s="75" t="s">
        <v>82</v>
      </c>
      <c r="AJ1" s="75" t="s">
        <v>83</v>
      </c>
      <c r="AK1" s="75" t="s">
        <v>84</v>
      </c>
      <c r="AL1" s="75" t="s">
        <v>106</v>
      </c>
      <c r="AM1" s="77" t="s">
        <v>99</v>
      </c>
    </row>
    <row r="2" spans="1:39" s="73" customFormat="1" ht="30" customHeight="1">
      <c r="A2" s="74" t="s">
        <v>115</v>
      </c>
      <c r="B2" s="78" t="s">
        <v>85</v>
      </c>
      <c r="C2" s="78" t="s">
        <v>116</v>
      </c>
      <c r="D2" s="74" t="s">
        <v>86</v>
      </c>
      <c r="E2" s="74">
        <v>1340</v>
      </c>
      <c r="F2" s="79"/>
      <c r="G2" s="74" t="s">
        <v>87</v>
      </c>
      <c r="H2" s="74">
        <v>76502</v>
      </c>
      <c r="I2" s="81" t="s">
        <v>108</v>
      </c>
      <c r="J2" s="74" t="s">
        <v>109</v>
      </c>
      <c r="K2" s="74" t="s">
        <v>110</v>
      </c>
      <c r="L2" s="80">
        <v>577680111</v>
      </c>
      <c r="M2" s="74" t="s">
        <v>111</v>
      </c>
      <c r="N2" s="74" t="s">
        <v>93</v>
      </c>
      <c r="O2" s="74">
        <v>603</v>
      </c>
      <c r="P2" s="74" t="s">
        <v>101</v>
      </c>
      <c r="Q2" s="74" t="s">
        <v>87</v>
      </c>
      <c r="R2" s="74">
        <v>76502</v>
      </c>
      <c r="S2" s="81" t="s">
        <v>105</v>
      </c>
      <c r="T2" s="78" t="s">
        <v>95</v>
      </c>
      <c r="U2" s="88" t="s">
        <v>114</v>
      </c>
      <c r="V2" s="74" t="s">
        <v>115</v>
      </c>
      <c r="W2" s="74" t="s">
        <v>17</v>
      </c>
      <c r="X2" s="74" t="s">
        <v>87</v>
      </c>
      <c r="Y2" s="74">
        <v>76502</v>
      </c>
      <c r="Z2" s="74" t="s">
        <v>117</v>
      </c>
      <c r="AA2" s="74" t="s">
        <v>118</v>
      </c>
      <c r="AB2" s="74" t="s">
        <v>107</v>
      </c>
      <c r="AC2" s="80">
        <v>577680454</v>
      </c>
      <c r="AD2" s="83" t="s">
        <v>119</v>
      </c>
      <c r="AE2" s="74" t="s">
        <v>92</v>
      </c>
      <c r="AF2" s="74" t="s">
        <v>120</v>
      </c>
      <c r="AG2" s="74" t="s">
        <v>120</v>
      </c>
      <c r="AH2" s="74" t="s">
        <v>89</v>
      </c>
      <c r="AI2" s="74" t="s">
        <v>28</v>
      </c>
      <c r="AJ2" s="74" t="s">
        <v>88</v>
      </c>
      <c r="AK2" s="74" t="s">
        <v>89</v>
      </c>
      <c r="AL2" s="74" t="s">
        <v>88</v>
      </c>
      <c r="AM2" s="84">
        <v>65.27</v>
      </c>
    </row>
    <row r="3" spans="1:39" s="73" customFormat="1" ht="30" customHeight="1">
      <c r="A3" s="74" t="s">
        <v>115</v>
      </c>
      <c r="B3" s="78" t="s">
        <v>85</v>
      </c>
      <c r="C3" s="78" t="s">
        <v>116</v>
      </c>
      <c r="D3" s="74" t="s">
        <v>86</v>
      </c>
      <c r="E3" s="74">
        <v>1340</v>
      </c>
      <c r="F3" s="79"/>
      <c r="G3" s="74" t="s">
        <v>87</v>
      </c>
      <c r="H3" s="74">
        <v>76502</v>
      </c>
      <c r="I3" s="81" t="s">
        <v>108</v>
      </c>
      <c r="J3" s="74" t="s">
        <v>109</v>
      </c>
      <c r="K3" s="74" t="s">
        <v>110</v>
      </c>
      <c r="L3" s="80">
        <v>577680111</v>
      </c>
      <c r="M3" s="74" t="s">
        <v>111</v>
      </c>
      <c r="N3" s="74" t="s">
        <v>97</v>
      </c>
      <c r="O3" s="74">
        <v>283</v>
      </c>
      <c r="P3" s="74" t="s">
        <v>103</v>
      </c>
      <c r="Q3" s="74" t="s">
        <v>87</v>
      </c>
      <c r="R3" s="74">
        <v>76502</v>
      </c>
      <c r="S3" s="81" t="s">
        <v>105</v>
      </c>
      <c r="T3" s="78" t="s">
        <v>98</v>
      </c>
      <c r="U3" s="88" t="s">
        <v>113</v>
      </c>
      <c r="V3" s="74" t="s">
        <v>115</v>
      </c>
      <c r="W3" s="74" t="s">
        <v>17</v>
      </c>
      <c r="X3" s="74" t="s">
        <v>87</v>
      </c>
      <c r="Y3" s="74">
        <v>76502</v>
      </c>
      <c r="Z3" s="74" t="s">
        <v>117</v>
      </c>
      <c r="AA3" s="74" t="s">
        <v>118</v>
      </c>
      <c r="AB3" s="74" t="s">
        <v>107</v>
      </c>
      <c r="AC3" s="80">
        <v>577680454</v>
      </c>
      <c r="AD3" s="83" t="s">
        <v>119</v>
      </c>
      <c r="AE3" s="74" t="s">
        <v>92</v>
      </c>
      <c r="AF3" s="74" t="s">
        <v>120</v>
      </c>
      <c r="AG3" s="74" t="s">
        <v>120</v>
      </c>
      <c r="AH3" s="74" t="s">
        <v>89</v>
      </c>
      <c r="AI3" s="74" t="s">
        <v>28</v>
      </c>
      <c r="AJ3" s="74" t="s">
        <v>88</v>
      </c>
      <c r="AK3" s="74" t="s">
        <v>89</v>
      </c>
      <c r="AL3" s="74" t="s">
        <v>88</v>
      </c>
      <c r="AM3" s="82">
        <v>188.375</v>
      </c>
    </row>
    <row r="4" spans="1:39" s="73" customFormat="1" ht="30" customHeight="1">
      <c r="A4" s="74" t="s">
        <v>115</v>
      </c>
      <c r="B4" s="78" t="s">
        <v>85</v>
      </c>
      <c r="C4" s="78" t="s">
        <v>116</v>
      </c>
      <c r="D4" s="74" t="s">
        <v>86</v>
      </c>
      <c r="E4" s="74">
        <v>1340</v>
      </c>
      <c r="F4" s="79"/>
      <c r="G4" s="74" t="s">
        <v>87</v>
      </c>
      <c r="H4" s="74">
        <v>76502</v>
      </c>
      <c r="I4" s="81" t="s">
        <v>108</v>
      </c>
      <c r="J4" s="74" t="s">
        <v>109</v>
      </c>
      <c r="K4" s="74" t="s">
        <v>110</v>
      </c>
      <c r="L4" s="80">
        <v>577680111</v>
      </c>
      <c r="M4" s="74" t="s">
        <v>111</v>
      </c>
      <c r="N4" s="74" t="s">
        <v>91</v>
      </c>
      <c r="O4" s="74">
        <v>104</v>
      </c>
      <c r="P4" s="74" t="s">
        <v>102</v>
      </c>
      <c r="Q4" s="74" t="s">
        <v>87</v>
      </c>
      <c r="R4" s="74">
        <v>76502</v>
      </c>
      <c r="S4" s="81" t="s">
        <v>105</v>
      </c>
      <c r="T4" s="78" t="s">
        <v>104</v>
      </c>
      <c r="U4" s="88" t="s">
        <v>112</v>
      </c>
      <c r="V4" s="74" t="s">
        <v>115</v>
      </c>
      <c r="W4" s="74" t="s">
        <v>17</v>
      </c>
      <c r="X4" s="74" t="s">
        <v>87</v>
      </c>
      <c r="Y4" s="74">
        <v>76502</v>
      </c>
      <c r="Z4" s="74" t="s">
        <v>121</v>
      </c>
      <c r="AA4" s="74" t="s">
        <v>122</v>
      </c>
      <c r="AB4" s="74" t="s">
        <v>107</v>
      </c>
      <c r="AC4" s="80">
        <v>577680225</v>
      </c>
      <c r="AD4" s="83" t="s">
        <v>123</v>
      </c>
      <c r="AE4" s="81" t="s">
        <v>92</v>
      </c>
      <c r="AF4" s="74" t="s">
        <v>90</v>
      </c>
      <c r="AG4" s="74" t="s">
        <v>88</v>
      </c>
      <c r="AH4" s="74" t="s">
        <v>89</v>
      </c>
      <c r="AI4" s="74" t="s">
        <v>62</v>
      </c>
      <c r="AJ4" s="74" t="s">
        <v>88</v>
      </c>
      <c r="AK4" s="74" t="s">
        <v>89</v>
      </c>
      <c r="AL4" s="74" t="s">
        <v>88</v>
      </c>
      <c r="AM4" s="82">
        <v>38.499</v>
      </c>
    </row>
    <row r="5" spans="1:39" ht="30" customHeight="1">
      <c r="A5" s="74" t="s">
        <v>115</v>
      </c>
      <c r="B5" s="78" t="s">
        <v>85</v>
      </c>
      <c r="C5" s="78" t="s">
        <v>116</v>
      </c>
      <c r="D5" s="74" t="s">
        <v>86</v>
      </c>
      <c r="E5" s="74">
        <v>1340</v>
      </c>
      <c r="F5" s="79"/>
      <c r="G5" s="74" t="s">
        <v>87</v>
      </c>
      <c r="H5" s="74">
        <v>76502</v>
      </c>
      <c r="I5" s="81" t="s">
        <v>108</v>
      </c>
      <c r="J5" s="74" t="s">
        <v>109</v>
      </c>
      <c r="K5" s="74" t="s">
        <v>110</v>
      </c>
      <c r="L5" s="80">
        <v>577680111</v>
      </c>
      <c r="M5" s="74" t="s">
        <v>111</v>
      </c>
      <c r="N5" s="74" t="s">
        <v>124</v>
      </c>
      <c r="O5" s="74">
        <v>267</v>
      </c>
      <c r="P5" s="74" t="s">
        <v>125</v>
      </c>
      <c r="Q5" s="74" t="s">
        <v>87</v>
      </c>
      <c r="R5" s="74">
        <v>76502</v>
      </c>
      <c r="S5" s="81" t="s">
        <v>105</v>
      </c>
      <c r="T5" s="78" t="s">
        <v>126</v>
      </c>
      <c r="U5" s="88" t="s">
        <v>127</v>
      </c>
      <c r="V5" s="74" t="s">
        <v>115</v>
      </c>
      <c r="W5" s="74" t="s">
        <v>17</v>
      </c>
      <c r="X5" s="74" t="s">
        <v>87</v>
      </c>
      <c r="Y5" s="74">
        <v>76502</v>
      </c>
      <c r="Z5" s="74" t="s">
        <v>117</v>
      </c>
      <c r="AA5" s="74" t="s">
        <v>118</v>
      </c>
      <c r="AB5" s="74" t="s">
        <v>107</v>
      </c>
      <c r="AC5" s="80">
        <v>577680454</v>
      </c>
      <c r="AD5" s="83" t="s">
        <v>119</v>
      </c>
      <c r="AE5" s="74" t="s">
        <v>92</v>
      </c>
      <c r="AF5" s="74" t="s">
        <v>128</v>
      </c>
      <c r="AG5" s="74" t="s">
        <v>88</v>
      </c>
      <c r="AH5" s="74" t="s">
        <v>89</v>
      </c>
      <c r="AI5" s="74" t="s">
        <v>62</v>
      </c>
      <c r="AJ5" s="74" t="s">
        <v>88</v>
      </c>
      <c r="AK5" s="74" t="s">
        <v>89</v>
      </c>
      <c r="AL5" s="74" t="s">
        <v>88</v>
      </c>
      <c r="AM5" s="84">
        <v>30</v>
      </c>
    </row>
    <row r="6" spans="1:39" ht="30" customHeight="1">
      <c r="A6" s="74" t="s">
        <v>129</v>
      </c>
      <c r="B6" s="78" t="s">
        <v>130</v>
      </c>
      <c r="C6" s="78" t="s">
        <v>131</v>
      </c>
      <c r="D6" s="74" t="s">
        <v>210</v>
      </c>
      <c r="E6" s="74">
        <v>168</v>
      </c>
      <c r="F6" s="79"/>
      <c r="G6" s="74" t="s">
        <v>87</v>
      </c>
      <c r="H6" s="74">
        <v>76502</v>
      </c>
      <c r="I6" s="74" t="s">
        <v>132</v>
      </c>
      <c r="J6" s="74" t="s">
        <v>133</v>
      </c>
      <c r="K6" s="74" t="s">
        <v>134</v>
      </c>
      <c r="L6" s="80">
        <v>577922200</v>
      </c>
      <c r="M6" s="74" t="s">
        <v>135</v>
      </c>
      <c r="N6" s="74" t="s">
        <v>136</v>
      </c>
      <c r="O6" s="74">
        <v>168</v>
      </c>
      <c r="P6" s="74"/>
      <c r="Q6" s="74" t="s">
        <v>87</v>
      </c>
      <c r="R6" s="74">
        <v>76502</v>
      </c>
      <c r="S6" s="81" t="s">
        <v>105</v>
      </c>
      <c r="T6" s="78" t="s">
        <v>137</v>
      </c>
      <c r="U6" s="89">
        <v>9300070266</v>
      </c>
      <c r="V6" s="74" t="s">
        <v>129</v>
      </c>
      <c r="W6" s="74" t="s">
        <v>138</v>
      </c>
      <c r="X6" s="74" t="s">
        <v>87</v>
      </c>
      <c r="Y6" s="74">
        <v>76502</v>
      </c>
      <c r="Z6" s="74" t="s">
        <v>139</v>
      </c>
      <c r="AA6" s="74" t="s">
        <v>140</v>
      </c>
      <c r="AB6" s="74" t="s">
        <v>141</v>
      </c>
      <c r="AC6" s="80">
        <v>577922200</v>
      </c>
      <c r="AD6" s="74" t="s">
        <v>142</v>
      </c>
      <c r="AE6" s="74" t="s">
        <v>143</v>
      </c>
      <c r="AF6" s="74" t="s">
        <v>90</v>
      </c>
      <c r="AG6" s="74" t="s">
        <v>88</v>
      </c>
      <c r="AH6" s="74" t="s">
        <v>144</v>
      </c>
      <c r="AI6" s="74" t="s">
        <v>62</v>
      </c>
      <c r="AJ6" s="74" t="s">
        <v>88</v>
      </c>
      <c r="AK6" s="74" t="s">
        <v>144</v>
      </c>
      <c r="AL6" s="74" t="s">
        <v>145</v>
      </c>
      <c r="AM6" s="84">
        <v>1</v>
      </c>
    </row>
    <row r="7" spans="1:39" ht="30" customHeight="1">
      <c r="A7" s="74" t="s">
        <v>129</v>
      </c>
      <c r="B7" s="78" t="s">
        <v>130</v>
      </c>
      <c r="C7" s="78" t="s">
        <v>131</v>
      </c>
      <c r="D7" s="74" t="s">
        <v>210</v>
      </c>
      <c r="E7" s="74">
        <v>168</v>
      </c>
      <c r="F7" s="79"/>
      <c r="G7" s="74" t="s">
        <v>87</v>
      </c>
      <c r="H7" s="74">
        <v>76502</v>
      </c>
      <c r="I7" s="74" t="s">
        <v>132</v>
      </c>
      <c r="J7" s="74" t="s">
        <v>133</v>
      </c>
      <c r="K7" s="74" t="s">
        <v>134</v>
      </c>
      <c r="L7" s="80">
        <v>577922200</v>
      </c>
      <c r="M7" s="74" t="s">
        <v>135</v>
      </c>
      <c r="N7" s="74" t="s">
        <v>136</v>
      </c>
      <c r="O7" s="74">
        <v>168</v>
      </c>
      <c r="P7" s="74"/>
      <c r="Q7" s="74" t="s">
        <v>87</v>
      </c>
      <c r="R7" s="74">
        <v>76502</v>
      </c>
      <c r="S7" s="81" t="s">
        <v>105</v>
      </c>
      <c r="T7" s="78" t="s">
        <v>146</v>
      </c>
      <c r="U7" s="89">
        <v>9300070267</v>
      </c>
      <c r="V7" s="74" t="s">
        <v>129</v>
      </c>
      <c r="W7" s="74" t="s">
        <v>138</v>
      </c>
      <c r="X7" s="74" t="s">
        <v>87</v>
      </c>
      <c r="Y7" s="74">
        <v>76502</v>
      </c>
      <c r="Z7" s="74" t="s">
        <v>139</v>
      </c>
      <c r="AA7" s="74" t="s">
        <v>140</v>
      </c>
      <c r="AB7" s="74" t="s">
        <v>141</v>
      </c>
      <c r="AC7" s="80">
        <v>577922200</v>
      </c>
      <c r="AD7" s="74" t="s">
        <v>142</v>
      </c>
      <c r="AE7" s="74" t="s">
        <v>143</v>
      </c>
      <c r="AF7" s="74" t="s">
        <v>90</v>
      </c>
      <c r="AG7" s="74" t="s">
        <v>88</v>
      </c>
      <c r="AH7" s="74" t="s">
        <v>144</v>
      </c>
      <c r="AI7" s="74" t="s">
        <v>62</v>
      </c>
      <c r="AJ7" s="74" t="s">
        <v>88</v>
      </c>
      <c r="AK7" s="74" t="s">
        <v>144</v>
      </c>
      <c r="AL7" s="74" t="s">
        <v>145</v>
      </c>
      <c r="AM7" s="82">
        <v>83.193</v>
      </c>
    </row>
    <row r="8" spans="1:39" ht="30" customHeight="1">
      <c r="A8" s="74" t="s">
        <v>147</v>
      </c>
      <c r="B8" s="78" t="s">
        <v>148</v>
      </c>
      <c r="C8" s="85"/>
      <c r="D8" s="74" t="s">
        <v>149</v>
      </c>
      <c r="E8" s="74">
        <v>1356</v>
      </c>
      <c r="F8" s="79"/>
      <c r="G8" s="74" t="s">
        <v>87</v>
      </c>
      <c r="H8" s="74">
        <v>76502</v>
      </c>
      <c r="I8" s="74" t="s">
        <v>150</v>
      </c>
      <c r="J8" s="74" t="s">
        <v>151</v>
      </c>
      <c r="K8" s="74" t="s">
        <v>134</v>
      </c>
      <c r="L8" s="80">
        <v>577922326</v>
      </c>
      <c r="M8" s="86" t="s">
        <v>152</v>
      </c>
      <c r="N8" s="74" t="s">
        <v>149</v>
      </c>
      <c r="O8" s="74">
        <v>1356</v>
      </c>
      <c r="P8" s="74"/>
      <c r="Q8" s="74" t="s">
        <v>87</v>
      </c>
      <c r="R8" s="74">
        <v>76502</v>
      </c>
      <c r="S8" s="81" t="s">
        <v>105</v>
      </c>
      <c r="T8" s="78" t="s">
        <v>153</v>
      </c>
      <c r="U8" s="88" t="s">
        <v>154</v>
      </c>
      <c r="V8" s="74" t="s">
        <v>155</v>
      </c>
      <c r="W8" s="74" t="s">
        <v>156</v>
      </c>
      <c r="X8" s="74" t="s">
        <v>87</v>
      </c>
      <c r="Y8" s="74">
        <v>76502</v>
      </c>
      <c r="Z8" s="74" t="s">
        <v>157</v>
      </c>
      <c r="AA8" s="74" t="s">
        <v>158</v>
      </c>
      <c r="AB8" s="74" t="s">
        <v>159</v>
      </c>
      <c r="AC8" s="80">
        <v>577922326</v>
      </c>
      <c r="AD8" s="86" t="s">
        <v>160</v>
      </c>
      <c r="AE8" s="74" t="s">
        <v>161</v>
      </c>
      <c r="AF8" s="74" t="s">
        <v>120</v>
      </c>
      <c r="AG8" s="74" t="s">
        <v>120</v>
      </c>
      <c r="AH8" s="74" t="s">
        <v>89</v>
      </c>
      <c r="AI8" s="74" t="s">
        <v>28</v>
      </c>
      <c r="AJ8" s="74" t="s">
        <v>88</v>
      </c>
      <c r="AK8" s="74" t="s">
        <v>89</v>
      </c>
      <c r="AL8" s="74" t="s">
        <v>88</v>
      </c>
      <c r="AM8" s="84">
        <v>9.264</v>
      </c>
    </row>
    <row r="9" spans="1:39" ht="30" customHeight="1">
      <c r="A9" s="74" t="s">
        <v>147</v>
      </c>
      <c r="B9" s="78" t="s">
        <v>148</v>
      </c>
      <c r="C9" s="85"/>
      <c r="D9" s="74" t="s">
        <v>149</v>
      </c>
      <c r="E9" s="74">
        <v>1356</v>
      </c>
      <c r="F9" s="79"/>
      <c r="G9" s="74" t="s">
        <v>87</v>
      </c>
      <c r="H9" s="74">
        <v>76502</v>
      </c>
      <c r="I9" s="74" t="s">
        <v>150</v>
      </c>
      <c r="J9" s="74" t="s">
        <v>151</v>
      </c>
      <c r="K9" s="74" t="s">
        <v>134</v>
      </c>
      <c r="L9" s="80">
        <v>577922326</v>
      </c>
      <c r="M9" s="74" t="s">
        <v>152</v>
      </c>
      <c r="N9" s="74" t="s">
        <v>162</v>
      </c>
      <c r="O9" s="74">
        <v>1389</v>
      </c>
      <c r="P9" s="74"/>
      <c r="Q9" s="74" t="s">
        <v>87</v>
      </c>
      <c r="R9" s="74">
        <v>76502</v>
      </c>
      <c r="S9" s="81" t="s">
        <v>105</v>
      </c>
      <c r="T9" s="78" t="s">
        <v>163</v>
      </c>
      <c r="U9" s="88" t="s">
        <v>164</v>
      </c>
      <c r="V9" s="74" t="s">
        <v>155</v>
      </c>
      <c r="W9" s="74" t="s">
        <v>156</v>
      </c>
      <c r="X9" s="74" t="s">
        <v>87</v>
      </c>
      <c r="Y9" s="74">
        <v>76502</v>
      </c>
      <c r="Z9" s="74" t="s">
        <v>157</v>
      </c>
      <c r="AA9" s="74" t="s">
        <v>158</v>
      </c>
      <c r="AB9" s="74" t="s">
        <v>159</v>
      </c>
      <c r="AC9" s="80">
        <v>577922326</v>
      </c>
      <c r="AD9" s="74" t="s">
        <v>160</v>
      </c>
      <c r="AE9" s="74" t="s">
        <v>161</v>
      </c>
      <c r="AF9" s="74" t="s">
        <v>120</v>
      </c>
      <c r="AG9" s="74" t="s">
        <v>120</v>
      </c>
      <c r="AH9" s="74" t="s">
        <v>89</v>
      </c>
      <c r="AI9" s="74" t="s">
        <v>28</v>
      </c>
      <c r="AJ9" s="74" t="s">
        <v>88</v>
      </c>
      <c r="AK9" s="74" t="s">
        <v>89</v>
      </c>
      <c r="AL9" s="74" t="s">
        <v>88</v>
      </c>
      <c r="AM9" s="84">
        <v>8.031</v>
      </c>
    </row>
    <row r="10" spans="1:39" ht="30" customHeight="1">
      <c r="A10" s="74" t="s">
        <v>147</v>
      </c>
      <c r="B10" s="78" t="s">
        <v>148</v>
      </c>
      <c r="C10" s="85"/>
      <c r="D10" s="74" t="s">
        <v>149</v>
      </c>
      <c r="E10" s="74">
        <v>1356</v>
      </c>
      <c r="F10" s="79"/>
      <c r="G10" s="74" t="s">
        <v>87</v>
      </c>
      <c r="H10" s="74">
        <v>76502</v>
      </c>
      <c r="I10" s="74" t="s">
        <v>150</v>
      </c>
      <c r="J10" s="74" t="s">
        <v>151</v>
      </c>
      <c r="K10" s="74" t="s">
        <v>134</v>
      </c>
      <c r="L10" s="80">
        <v>577922326</v>
      </c>
      <c r="M10" s="74" t="s">
        <v>152</v>
      </c>
      <c r="N10" s="74" t="s">
        <v>165</v>
      </c>
      <c r="O10" s="74">
        <v>266</v>
      </c>
      <c r="P10" s="74"/>
      <c r="Q10" s="74" t="s">
        <v>87</v>
      </c>
      <c r="R10" s="74">
        <v>76502</v>
      </c>
      <c r="S10" s="81" t="s">
        <v>105</v>
      </c>
      <c r="T10" s="78" t="s">
        <v>166</v>
      </c>
      <c r="U10" s="88" t="s">
        <v>167</v>
      </c>
      <c r="V10" s="74" t="s">
        <v>155</v>
      </c>
      <c r="W10" s="74" t="s">
        <v>156</v>
      </c>
      <c r="X10" s="74" t="s">
        <v>87</v>
      </c>
      <c r="Y10" s="74">
        <v>76502</v>
      </c>
      <c r="Z10" s="74" t="s">
        <v>157</v>
      </c>
      <c r="AA10" s="74" t="s">
        <v>158</v>
      </c>
      <c r="AB10" s="74" t="s">
        <v>159</v>
      </c>
      <c r="AC10" s="80">
        <v>577922326</v>
      </c>
      <c r="AD10" s="74" t="s">
        <v>160</v>
      </c>
      <c r="AE10" s="74" t="s">
        <v>161</v>
      </c>
      <c r="AF10" s="74" t="s">
        <v>120</v>
      </c>
      <c r="AG10" s="74" t="s">
        <v>120</v>
      </c>
      <c r="AH10" s="74" t="s">
        <v>89</v>
      </c>
      <c r="AI10" s="74" t="s">
        <v>28</v>
      </c>
      <c r="AJ10" s="74" t="s">
        <v>88</v>
      </c>
      <c r="AK10" s="74" t="s">
        <v>89</v>
      </c>
      <c r="AL10" s="74" t="s">
        <v>88</v>
      </c>
      <c r="AM10" s="84">
        <v>103.787</v>
      </c>
    </row>
    <row r="11" spans="1:39" ht="30" customHeight="1">
      <c r="A11" s="74" t="s">
        <v>147</v>
      </c>
      <c r="B11" s="78" t="s">
        <v>148</v>
      </c>
      <c r="C11" s="85"/>
      <c r="D11" s="74" t="s">
        <v>149</v>
      </c>
      <c r="E11" s="74">
        <v>1356</v>
      </c>
      <c r="F11" s="79"/>
      <c r="G11" s="74" t="s">
        <v>87</v>
      </c>
      <c r="H11" s="74">
        <v>76502</v>
      </c>
      <c r="I11" s="74" t="s">
        <v>150</v>
      </c>
      <c r="J11" s="74" t="s">
        <v>151</v>
      </c>
      <c r="K11" s="74" t="s">
        <v>134</v>
      </c>
      <c r="L11" s="80">
        <v>577922326</v>
      </c>
      <c r="M11" s="74" t="s">
        <v>152</v>
      </c>
      <c r="N11" s="74" t="s">
        <v>168</v>
      </c>
      <c r="O11" s="74">
        <v>1159</v>
      </c>
      <c r="P11" s="74"/>
      <c r="Q11" s="74" t="s">
        <v>87</v>
      </c>
      <c r="R11" s="74">
        <v>76502</v>
      </c>
      <c r="S11" s="81" t="s">
        <v>105</v>
      </c>
      <c r="T11" s="78" t="s">
        <v>169</v>
      </c>
      <c r="U11" s="88" t="s">
        <v>170</v>
      </c>
      <c r="V11" s="74" t="s">
        <v>155</v>
      </c>
      <c r="W11" s="74" t="s">
        <v>156</v>
      </c>
      <c r="X11" s="74" t="s">
        <v>87</v>
      </c>
      <c r="Y11" s="74">
        <v>76502</v>
      </c>
      <c r="Z11" s="74" t="s">
        <v>157</v>
      </c>
      <c r="AA11" s="74" t="s">
        <v>158</v>
      </c>
      <c r="AB11" s="74" t="s">
        <v>159</v>
      </c>
      <c r="AC11" s="80">
        <v>577922326</v>
      </c>
      <c r="AD11" s="74" t="s">
        <v>160</v>
      </c>
      <c r="AE11" s="74" t="s">
        <v>161</v>
      </c>
      <c r="AF11" s="74" t="s">
        <v>120</v>
      </c>
      <c r="AG11" s="74" t="s">
        <v>120</v>
      </c>
      <c r="AH11" s="74" t="s">
        <v>89</v>
      </c>
      <c r="AI11" s="74" t="s">
        <v>28</v>
      </c>
      <c r="AJ11" s="74" t="s">
        <v>88</v>
      </c>
      <c r="AK11" s="74" t="s">
        <v>89</v>
      </c>
      <c r="AL11" s="74" t="s">
        <v>88</v>
      </c>
      <c r="AM11" s="84">
        <v>7.393</v>
      </c>
    </row>
    <row r="12" spans="1:39" ht="30" customHeight="1">
      <c r="A12" s="74" t="s">
        <v>147</v>
      </c>
      <c r="B12" s="78" t="s">
        <v>148</v>
      </c>
      <c r="C12" s="85"/>
      <c r="D12" s="74" t="s">
        <v>149</v>
      </c>
      <c r="E12" s="74">
        <v>1356</v>
      </c>
      <c r="F12" s="79"/>
      <c r="G12" s="74" t="s">
        <v>87</v>
      </c>
      <c r="H12" s="74">
        <v>76502</v>
      </c>
      <c r="I12" s="74" t="s">
        <v>150</v>
      </c>
      <c r="J12" s="74" t="s">
        <v>151</v>
      </c>
      <c r="K12" s="74" t="s">
        <v>134</v>
      </c>
      <c r="L12" s="80">
        <v>577922326</v>
      </c>
      <c r="M12" s="74" t="s">
        <v>152</v>
      </c>
      <c r="N12" s="74" t="s">
        <v>171</v>
      </c>
      <c r="O12" s="74">
        <v>1139</v>
      </c>
      <c r="P12" s="74"/>
      <c r="Q12" s="74" t="s">
        <v>87</v>
      </c>
      <c r="R12" s="74">
        <v>76502</v>
      </c>
      <c r="S12" s="81" t="s">
        <v>105</v>
      </c>
      <c r="T12" s="78" t="s">
        <v>172</v>
      </c>
      <c r="U12" s="88" t="s">
        <v>173</v>
      </c>
      <c r="V12" s="74" t="s">
        <v>155</v>
      </c>
      <c r="W12" s="74" t="s">
        <v>156</v>
      </c>
      <c r="X12" s="74" t="s">
        <v>87</v>
      </c>
      <c r="Y12" s="74">
        <v>76502</v>
      </c>
      <c r="Z12" s="74" t="s">
        <v>157</v>
      </c>
      <c r="AA12" s="74" t="s">
        <v>158</v>
      </c>
      <c r="AB12" s="74" t="s">
        <v>159</v>
      </c>
      <c r="AC12" s="80">
        <v>577922326</v>
      </c>
      <c r="AD12" s="74" t="s">
        <v>160</v>
      </c>
      <c r="AE12" s="74" t="s">
        <v>161</v>
      </c>
      <c r="AF12" s="74" t="s">
        <v>120</v>
      </c>
      <c r="AG12" s="74" t="s">
        <v>120</v>
      </c>
      <c r="AH12" s="74" t="s">
        <v>89</v>
      </c>
      <c r="AI12" s="74" t="s">
        <v>28</v>
      </c>
      <c r="AJ12" s="74" t="s">
        <v>88</v>
      </c>
      <c r="AK12" s="74" t="s">
        <v>89</v>
      </c>
      <c r="AL12" s="74" t="s">
        <v>88</v>
      </c>
      <c r="AM12" s="84">
        <v>4.271</v>
      </c>
    </row>
    <row r="13" spans="1:39" ht="30" customHeight="1">
      <c r="A13" s="74" t="s">
        <v>147</v>
      </c>
      <c r="B13" s="78" t="s">
        <v>148</v>
      </c>
      <c r="C13" s="85"/>
      <c r="D13" s="74" t="s">
        <v>149</v>
      </c>
      <c r="E13" s="74">
        <v>1356</v>
      </c>
      <c r="F13" s="79"/>
      <c r="G13" s="74" t="s">
        <v>87</v>
      </c>
      <c r="H13" s="74">
        <v>76502</v>
      </c>
      <c r="I13" s="74" t="s">
        <v>150</v>
      </c>
      <c r="J13" s="74" t="s">
        <v>151</v>
      </c>
      <c r="K13" s="74" t="s">
        <v>134</v>
      </c>
      <c r="L13" s="80">
        <v>577922326</v>
      </c>
      <c r="M13" s="74" t="s">
        <v>152</v>
      </c>
      <c r="N13" s="74" t="s">
        <v>171</v>
      </c>
      <c r="O13" s="74">
        <v>1202</v>
      </c>
      <c r="P13" s="74"/>
      <c r="Q13" s="74" t="s">
        <v>87</v>
      </c>
      <c r="R13" s="74">
        <v>76502</v>
      </c>
      <c r="S13" s="81" t="s">
        <v>105</v>
      </c>
      <c r="T13" s="78" t="s">
        <v>174</v>
      </c>
      <c r="U13" s="88" t="s">
        <v>175</v>
      </c>
      <c r="V13" s="74" t="s">
        <v>155</v>
      </c>
      <c r="W13" s="74" t="s">
        <v>156</v>
      </c>
      <c r="X13" s="74" t="s">
        <v>87</v>
      </c>
      <c r="Y13" s="74">
        <v>76502</v>
      </c>
      <c r="Z13" s="74" t="s">
        <v>157</v>
      </c>
      <c r="AA13" s="74" t="s">
        <v>158</v>
      </c>
      <c r="AB13" s="74" t="s">
        <v>159</v>
      </c>
      <c r="AC13" s="80">
        <v>577922326</v>
      </c>
      <c r="AD13" s="74" t="s">
        <v>160</v>
      </c>
      <c r="AE13" s="74" t="s">
        <v>161</v>
      </c>
      <c r="AF13" s="74" t="s">
        <v>120</v>
      </c>
      <c r="AG13" s="74" t="s">
        <v>120</v>
      </c>
      <c r="AH13" s="74" t="s">
        <v>89</v>
      </c>
      <c r="AI13" s="74" t="s">
        <v>28</v>
      </c>
      <c r="AJ13" s="74" t="s">
        <v>88</v>
      </c>
      <c r="AK13" s="74" t="s">
        <v>89</v>
      </c>
      <c r="AL13" s="74" t="s">
        <v>88</v>
      </c>
      <c r="AM13" s="84">
        <v>7.399</v>
      </c>
    </row>
    <row r="14" spans="1:39" ht="30" customHeight="1">
      <c r="A14" s="74" t="s">
        <v>176</v>
      </c>
      <c r="B14" s="78" t="s">
        <v>177</v>
      </c>
      <c r="C14" s="78" t="s">
        <v>178</v>
      </c>
      <c r="D14" s="74" t="s">
        <v>179</v>
      </c>
      <c r="E14" s="74">
        <v>908</v>
      </c>
      <c r="F14" s="79"/>
      <c r="G14" s="74" t="s">
        <v>87</v>
      </c>
      <c r="H14" s="74">
        <v>76502</v>
      </c>
      <c r="I14" s="74" t="s">
        <v>212</v>
      </c>
      <c r="J14" s="74" t="s">
        <v>211</v>
      </c>
      <c r="K14" s="74" t="s">
        <v>134</v>
      </c>
      <c r="L14" s="80">
        <v>577926721</v>
      </c>
      <c r="M14" s="87" t="s">
        <v>180</v>
      </c>
      <c r="N14" s="74" t="s">
        <v>179</v>
      </c>
      <c r="O14" s="74">
        <v>908</v>
      </c>
      <c r="P14" s="74"/>
      <c r="Q14" s="74" t="s">
        <v>87</v>
      </c>
      <c r="R14" s="74">
        <v>76502</v>
      </c>
      <c r="S14" s="81" t="s">
        <v>105</v>
      </c>
      <c r="T14" s="78" t="s">
        <v>181</v>
      </c>
      <c r="U14" s="88" t="s">
        <v>182</v>
      </c>
      <c r="V14" s="74" t="s">
        <v>176</v>
      </c>
      <c r="W14" s="74" t="s">
        <v>183</v>
      </c>
      <c r="X14" s="74" t="s">
        <v>87</v>
      </c>
      <c r="Y14" s="74">
        <v>76502</v>
      </c>
      <c r="Z14" s="74" t="s">
        <v>184</v>
      </c>
      <c r="AA14" s="74" t="s">
        <v>185</v>
      </c>
      <c r="AB14" s="74" t="s">
        <v>159</v>
      </c>
      <c r="AC14" s="80">
        <v>606055511</v>
      </c>
      <c r="AD14" s="74" t="s">
        <v>186</v>
      </c>
      <c r="AE14" s="74" t="s">
        <v>187</v>
      </c>
      <c r="AF14" s="74" t="s">
        <v>128</v>
      </c>
      <c r="AG14" s="74" t="s">
        <v>120</v>
      </c>
      <c r="AH14" s="74" t="s">
        <v>89</v>
      </c>
      <c r="AI14" s="74" t="s">
        <v>62</v>
      </c>
      <c r="AJ14" s="74" t="s">
        <v>120</v>
      </c>
      <c r="AK14" s="74" t="s">
        <v>89</v>
      </c>
      <c r="AL14" s="74" t="s">
        <v>120</v>
      </c>
      <c r="AM14" s="74">
        <v>30.06</v>
      </c>
    </row>
    <row r="15" spans="1:39" ht="30" customHeight="1">
      <c r="A15" s="74" t="s">
        <v>188</v>
      </c>
      <c r="B15" s="78" t="s">
        <v>189</v>
      </c>
      <c r="C15" s="78" t="s">
        <v>190</v>
      </c>
      <c r="D15" s="74" t="s">
        <v>149</v>
      </c>
      <c r="E15" s="74">
        <v>1355</v>
      </c>
      <c r="F15" s="79"/>
      <c r="G15" s="74" t="s">
        <v>87</v>
      </c>
      <c r="H15" s="74">
        <v>76502</v>
      </c>
      <c r="I15" s="74" t="s">
        <v>191</v>
      </c>
      <c r="J15" s="74" t="s">
        <v>192</v>
      </c>
      <c r="K15" s="74" t="s">
        <v>134</v>
      </c>
      <c r="L15" s="80">
        <v>576771651</v>
      </c>
      <c r="M15" s="74" t="s">
        <v>193</v>
      </c>
      <c r="N15" s="74" t="s">
        <v>149</v>
      </c>
      <c r="O15" s="74">
        <v>1355</v>
      </c>
      <c r="P15" s="74"/>
      <c r="Q15" s="74" t="s">
        <v>87</v>
      </c>
      <c r="R15" s="74">
        <v>76502</v>
      </c>
      <c r="S15" s="81" t="s">
        <v>105</v>
      </c>
      <c r="T15" s="78" t="s">
        <v>194</v>
      </c>
      <c r="U15" s="90">
        <v>9300060814</v>
      </c>
      <c r="V15" s="74" t="s">
        <v>195</v>
      </c>
      <c r="W15" s="74" t="s">
        <v>196</v>
      </c>
      <c r="X15" s="74" t="s">
        <v>87</v>
      </c>
      <c r="Y15" s="74">
        <v>76502</v>
      </c>
      <c r="Z15" s="74" t="s">
        <v>197</v>
      </c>
      <c r="AA15" s="74" t="s">
        <v>198</v>
      </c>
      <c r="AB15" s="74" t="s">
        <v>159</v>
      </c>
      <c r="AC15" s="80">
        <v>577662318</v>
      </c>
      <c r="AD15" s="74" t="s">
        <v>199</v>
      </c>
      <c r="AE15" s="74" t="s">
        <v>200</v>
      </c>
      <c r="AF15" s="74" t="s">
        <v>128</v>
      </c>
      <c r="AG15" s="74" t="s">
        <v>120</v>
      </c>
      <c r="AH15" s="74" t="s">
        <v>89</v>
      </c>
      <c r="AI15" s="74" t="s">
        <v>62</v>
      </c>
      <c r="AJ15" s="74" t="s">
        <v>120</v>
      </c>
      <c r="AK15" s="74" t="s">
        <v>89</v>
      </c>
      <c r="AL15" s="74" t="s">
        <v>88</v>
      </c>
      <c r="AM15" s="74">
        <v>28.974</v>
      </c>
    </row>
    <row r="16" spans="1:39" ht="30" customHeight="1">
      <c r="A16" s="74" t="s">
        <v>201</v>
      </c>
      <c r="B16" s="78" t="s">
        <v>202</v>
      </c>
      <c r="C16" s="78" t="s">
        <v>203</v>
      </c>
      <c r="D16" s="74" t="s">
        <v>168</v>
      </c>
      <c r="E16" s="74">
        <v>1160</v>
      </c>
      <c r="F16" s="79"/>
      <c r="G16" s="74" t="s">
        <v>87</v>
      </c>
      <c r="H16" s="74">
        <v>76502</v>
      </c>
      <c r="I16" s="74" t="s">
        <v>204</v>
      </c>
      <c r="J16" s="74" t="s">
        <v>205</v>
      </c>
      <c r="K16" s="74" t="s">
        <v>134</v>
      </c>
      <c r="L16" s="80">
        <v>576771601</v>
      </c>
      <c r="M16" s="74" t="s">
        <v>206</v>
      </c>
      <c r="N16" s="74" t="s">
        <v>168</v>
      </c>
      <c r="O16" s="74">
        <v>1160</v>
      </c>
      <c r="P16" s="74"/>
      <c r="Q16" s="74" t="s">
        <v>87</v>
      </c>
      <c r="R16" s="74">
        <v>76502</v>
      </c>
      <c r="S16" s="81" t="s">
        <v>105</v>
      </c>
      <c r="T16" s="78" t="s">
        <v>207</v>
      </c>
      <c r="U16" s="90">
        <v>9300060826</v>
      </c>
      <c r="V16" s="74" t="s">
        <v>201</v>
      </c>
      <c r="W16" s="74" t="s">
        <v>208</v>
      </c>
      <c r="X16" s="74" t="s">
        <v>87</v>
      </c>
      <c r="Y16" s="74">
        <v>76502</v>
      </c>
      <c r="Z16" s="74" t="s">
        <v>197</v>
      </c>
      <c r="AA16" s="74" t="s">
        <v>198</v>
      </c>
      <c r="AB16" s="74" t="s">
        <v>159</v>
      </c>
      <c r="AC16" s="80">
        <v>577662318</v>
      </c>
      <c r="AD16" s="74" t="s">
        <v>199</v>
      </c>
      <c r="AE16" s="74" t="s">
        <v>209</v>
      </c>
      <c r="AF16" s="74" t="s">
        <v>128</v>
      </c>
      <c r="AG16" s="74" t="s">
        <v>120</v>
      </c>
      <c r="AH16" s="74" t="s">
        <v>89</v>
      </c>
      <c r="AI16" s="74" t="s">
        <v>62</v>
      </c>
      <c r="AJ16" s="74" t="s">
        <v>120</v>
      </c>
      <c r="AK16" s="74" t="s">
        <v>89</v>
      </c>
      <c r="AL16" s="74" t="s">
        <v>88</v>
      </c>
      <c r="AM16" s="74">
        <v>11.624</v>
      </c>
    </row>
    <row r="17" ht="15">
      <c r="AM17" s="91">
        <f>SUM(AM2:AM16)</f>
        <v>617.14</v>
      </c>
    </row>
  </sheetData>
  <hyperlinks>
    <hyperlink ref="AD4" r:id="rId1" display="mailto:foltynova@muotrokovice.cz"/>
    <hyperlink ref="AD5" r:id="rId2" display="mailto:gajdosikova.zuzana@muotrokovice.cz"/>
    <hyperlink ref="AD8" r:id="rId3" display="mailto:ucetni@msotr.cz"/>
    <hyperlink ref="M8" r:id="rId4" display="mailto:mso@msotr.cz"/>
    <hyperlink ref="M14" r:id="rId5" display="mailto:javorikova@zsotrman.cz"/>
  </hyperlinks>
  <printOptions/>
  <pageMargins left="0.7" right="0.7" top="0.787401575" bottom="0.7874015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Dokoupil Jaroslav</dc:creator>
  <cp:keywords/>
  <dc:description/>
  <cp:lastModifiedBy>Salaquardová Petra</cp:lastModifiedBy>
  <cp:lastPrinted>2015-06-24T08:38:52Z</cp:lastPrinted>
  <dcterms:created xsi:type="dcterms:W3CDTF">2012-12-14T10:35:15Z</dcterms:created>
  <dcterms:modified xsi:type="dcterms:W3CDTF">2023-05-29T12:32:25Z</dcterms:modified>
  <cp:category/>
  <cp:version/>
  <cp:contentType/>
  <cp:contentStatus/>
</cp:coreProperties>
</file>