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 - Výzvy\00_Technické služby\2023\02_TSO_oprava_chodník_Mánesova_R\PD_oprava_chodník_ul.Mánesova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Pol'!$A$1:$X$50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I10" i="12"/>
  <c r="K10" i="12"/>
  <c r="M10" i="12"/>
  <c r="O10" i="12"/>
  <c r="Q10" i="12"/>
  <c r="V10" i="12"/>
  <c r="G11" i="12"/>
  <c r="M11" i="12" s="1"/>
  <c r="I11" i="12"/>
  <c r="K11" i="12"/>
  <c r="O11" i="12"/>
  <c r="Q11" i="12"/>
  <c r="V11" i="12"/>
  <c r="G12" i="12"/>
  <c r="G8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6" i="12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G23" i="12" s="1"/>
  <c r="I54" i="1" s="1"/>
  <c r="I24" i="12"/>
  <c r="K24" i="12"/>
  <c r="O24" i="12"/>
  <c r="O23" i="12" s="1"/>
  <c r="Q24" i="12"/>
  <c r="V24" i="12"/>
  <c r="G25" i="12"/>
  <c r="I25" i="12"/>
  <c r="I23" i="12" s="1"/>
  <c r="K25" i="12"/>
  <c r="M25" i="12"/>
  <c r="O25" i="12"/>
  <c r="Q25" i="12"/>
  <c r="V25" i="12"/>
  <c r="O26" i="12"/>
  <c r="V26" i="12"/>
  <c r="G27" i="12"/>
  <c r="G26" i="12" s="1"/>
  <c r="I55" i="1" s="1"/>
  <c r="I27" i="12"/>
  <c r="I26" i="12" s="1"/>
  <c r="K27" i="12"/>
  <c r="K26" i="12" s="1"/>
  <c r="M27" i="12"/>
  <c r="M26" i="12" s="1"/>
  <c r="O27" i="12"/>
  <c r="Q27" i="12"/>
  <c r="Q26" i="12" s="1"/>
  <c r="V27" i="12"/>
  <c r="K28" i="12"/>
  <c r="V28" i="12"/>
  <c r="G29" i="12"/>
  <c r="M29" i="12" s="1"/>
  <c r="M28" i="12" s="1"/>
  <c r="I29" i="12"/>
  <c r="I28" i="12" s="1"/>
  <c r="K29" i="12"/>
  <c r="O29" i="12"/>
  <c r="O28" i="12" s="1"/>
  <c r="Q29" i="12"/>
  <c r="Q28" i="12" s="1"/>
  <c r="V29" i="12"/>
  <c r="V30" i="12"/>
  <c r="G31" i="12"/>
  <c r="I31" i="12"/>
  <c r="K31" i="12"/>
  <c r="K30" i="12" s="1"/>
  <c r="M31" i="12"/>
  <c r="O31" i="12"/>
  <c r="Q31" i="12"/>
  <c r="V31" i="12"/>
  <c r="G32" i="12"/>
  <c r="G30" i="12" s="1"/>
  <c r="I57" i="1" s="1"/>
  <c r="I17" i="1" s="1"/>
  <c r="I32" i="12"/>
  <c r="K32" i="12"/>
  <c r="O32" i="12"/>
  <c r="O30" i="12" s="1"/>
  <c r="Q32" i="12"/>
  <c r="V32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O37" i="12" s="1"/>
  <c r="Q38" i="12"/>
  <c r="V38" i="12"/>
  <c r="G39" i="12"/>
  <c r="M39" i="12" s="1"/>
  <c r="I39" i="12"/>
  <c r="I37" i="12" s="1"/>
  <c r="K39" i="12"/>
  <c r="O39" i="12"/>
  <c r="Q39" i="12"/>
  <c r="Q37" i="12" s="1"/>
  <c r="V39" i="12"/>
  <c r="G40" i="12"/>
  <c r="M40" i="12" s="1"/>
  <c r="I40" i="12"/>
  <c r="K40" i="12"/>
  <c r="O40" i="12"/>
  <c r="Q40" i="12"/>
  <c r="V40" i="12"/>
  <c r="AE42" i="12"/>
  <c r="F41" i="1" s="1"/>
  <c r="AF42" i="12"/>
  <c r="G41" i="1" s="1"/>
  <c r="I20" i="1"/>
  <c r="I18" i="1"/>
  <c r="H41" i="1" l="1"/>
  <c r="I41" i="1" s="1"/>
  <c r="I33" i="12"/>
  <c r="Q33" i="12"/>
  <c r="M33" i="12"/>
  <c r="G28" i="12"/>
  <c r="I56" i="1" s="1"/>
  <c r="Q8" i="12"/>
  <c r="F40" i="1"/>
  <c r="I52" i="1"/>
  <c r="K37" i="12"/>
  <c r="O33" i="12"/>
  <c r="Q23" i="12"/>
  <c r="G14" i="12"/>
  <c r="I53" i="1" s="1"/>
  <c r="O8" i="12"/>
  <c r="G40" i="1"/>
  <c r="V37" i="12"/>
  <c r="K33" i="12"/>
  <c r="Q30" i="12"/>
  <c r="I30" i="12"/>
  <c r="K23" i="12"/>
  <c r="K14" i="12"/>
  <c r="O14" i="12"/>
  <c r="K8" i="12"/>
  <c r="F39" i="1"/>
  <c r="V33" i="12"/>
  <c r="V23" i="12"/>
  <c r="V14" i="12"/>
  <c r="Q14" i="12"/>
  <c r="I14" i="12"/>
  <c r="V8" i="12"/>
  <c r="I8" i="12"/>
  <c r="G39" i="1"/>
  <c r="G42" i="1" s="1"/>
  <c r="G25" i="1" s="1"/>
  <c r="A25" i="1" s="1"/>
  <c r="A26" i="1" s="1"/>
  <c r="M37" i="12"/>
  <c r="G37" i="12"/>
  <c r="I59" i="1" s="1"/>
  <c r="I19" i="1" s="1"/>
  <c r="G33" i="12"/>
  <c r="I58" i="1" s="1"/>
  <c r="I60" i="1" s="1"/>
  <c r="M32" i="12"/>
  <c r="M30" i="12" s="1"/>
  <c r="M24" i="12"/>
  <c r="M23" i="12" s="1"/>
  <c r="M16" i="12"/>
  <c r="M14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H40" i="1" l="1"/>
  <c r="I40" i="1" s="1"/>
  <c r="J59" i="1"/>
  <c r="J53" i="1"/>
  <c r="J54" i="1"/>
  <c r="J55" i="1"/>
  <c r="J58" i="1"/>
  <c r="J56" i="1"/>
  <c r="J57" i="1"/>
  <c r="F42" i="1"/>
  <c r="H39" i="1"/>
  <c r="G26" i="1"/>
  <c r="I16" i="1"/>
  <c r="I21" i="1" s="1"/>
  <c r="G42" i="12"/>
  <c r="J52" i="1"/>
  <c r="G23" i="1" l="1"/>
  <c r="A23" i="1" s="1"/>
  <c r="G24" i="1" s="1"/>
  <c r="A27" i="1" s="1"/>
  <c r="G28" i="1"/>
  <c r="J60" i="1"/>
  <c r="H42" i="1"/>
  <c r="I39" i="1"/>
  <c r="I42" i="1" s="1"/>
  <c r="A24" i="1"/>
  <c r="J41" i="1" l="1"/>
  <c r="J40" i="1"/>
  <c r="J39" i="1"/>
  <c r="J42" i="1" s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jarisek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<sst xmlns="http://schemas.openxmlformats.org/spreadsheetml/2006/main" count="362" uniqueCount="174">
  <si>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</si>
  <si>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</si>
  <si>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</si>
  <si>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</si>
  <si>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</si>
  <si>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</si>
  <si>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</si>
  <si>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</si>
  <si>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</si>
  <si>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</si>
  <si>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</si>
  <si>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</si>
  <si>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</si>
  <si>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</si>
  <si>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</si>
  <si>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</si>
  <si>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</si>
  <si>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</si>
  <si>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</si>
  <si>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</si>
  <si>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</si>
  <si>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</si>
  <si>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</si>
  <si>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</si>
  <si>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</si>
  <si>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</si>
  <si>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</si>
  <si>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</si>
  <si>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</si>
  <si>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</si>
  <si>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</si>
  <si>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</si>
  <si>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</si>
  <si>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</si>
  <si>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</si>
  <si>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</si>
  <si>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</si>
  <si>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</si>
  <si>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</si>
  <si>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</si>
  <si>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</si>
  <si>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</si>
  <si>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</si>
  <si>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</si>
  <si>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Chodníky - komunikace BD Mánesova 1095-98</t>
  </si>
  <si>
    <t>Chodníky komunikace</t>
  </si>
  <si>
    <t>Objekt:</t>
  </si>
  <si>
    <t>Rozpočet:</t>
  </si>
  <si>
    <t>2023/06</t>
  </si>
  <si>
    <t>Stavba</t>
  </si>
  <si>
    <t>Celkem za stavbu</t>
  </si>
  <si>
    <t>CZK</t>
  </si>
  <si>
    <t>#POPS</t>
  </si>
  <si>
    <t>Popis stavby: 2023/06 - Chodníky - komunikace BD Mánesova 1095-98</t>
  </si>
  <si>
    <t>#POPO</t>
  </si>
  <si>
    <t>Popis objektu: 1 - Chodníky komunikace</t>
  </si>
  <si>
    <t>#POPR</t>
  </si>
  <si>
    <t>Popis rozpočtu: 1 - Chodníky - komunikace BD Mánesova 1095-98</t>
  </si>
  <si>
    <t>Rekapitulace dílů</t>
  </si>
  <si>
    <t>Typ dílu</t>
  </si>
  <si>
    <t>Zemní práce</t>
  </si>
  <si>
    <t>5</t>
  </si>
  <si>
    <t>Komunikace</t>
  </si>
  <si>
    <t>63</t>
  </si>
  <si>
    <t>Podlahy a podlahové konstrukce</t>
  </si>
  <si>
    <t>91</t>
  </si>
  <si>
    <t>Doplňující práce na komunikaci</t>
  </si>
  <si>
    <t>97</t>
  </si>
  <si>
    <t>Přesuny suti a vybouraných hmot</t>
  </si>
  <si>
    <t>767</t>
  </si>
  <si>
    <t>Konstrukce zámečnické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</si>
  <si>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</si>
  <si>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</si>
  <si>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</si>
  <si>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</si>
  <si>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</si>
  <si>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</si>
  <si>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</si>
  <si>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</si>
  <si>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</si>
  <si>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</si>
  <si>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</si>
  <si>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</si>
  <si>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</si>
  <si>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</si>
  <si>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</si>
  <si>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</si>
  <si>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</si>
  <si>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</si>
  <si>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</si>
  <si>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</si>
  <si>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</si>
  <si>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</si>
  <si>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</si>
  <si>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</si>
  <si>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</si>
  <si>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</si>
  <si>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</si>
  <si>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</si>
  <si>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</si>
  <si>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</si>
  <si>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</si>
  <si>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079946212</t>
  </si>
  <si>
    <t>Zřízení provizorní ochrany fasádního pláště při zemních pracech</t>
  </si>
  <si>
    <t xml:space="preserve">m     </t>
  </si>
  <si>
    <t>RTS 22/ II</t>
  </si>
  <si>
    <t>Indiv</t>
  </si>
  <si>
    <t>Práce</t>
  </si>
  <si>
    <t>POL1_</t>
  </si>
  <si>
    <t>113106121</t>
  </si>
  <si>
    <t>Rozebrání dlažeb z betonových dlaždic 30/30 na sucho, uložení na palety pro zpětné použití</t>
  </si>
  <si>
    <t>m</t>
  </si>
  <si>
    <t>113107146</t>
  </si>
  <si>
    <t>Odstranění podkladu pro novou skladbu, zemina a kamení</t>
  </si>
  <si>
    <t>m2</t>
  </si>
  <si>
    <t>RTS 14/ II</t>
  </si>
  <si>
    <t>113108320</t>
  </si>
  <si>
    <t>Odstranění asfaltové vrstvy strojně</t>
  </si>
  <si>
    <t>113201111</t>
  </si>
  <si>
    <t>Vytrhání obrubníků chodníkových a parkových</t>
  </si>
  <si>
    <t>564761111</t>
  </si>
  <si>
    <t>Návoz kameniva drceného 0/63 vč. rozprostření a hutnění včetně dodávky</t>
  </si>
  <si>
    <t>t</t>
  </si>
  <si>
    <t>564762115</t>
  </si>
  <si>
    <t>Návoz směs stmelená cementem KSC tl. 100 mm, rozprostření včetně dodávky</t>
  </si>
  <si>
    <t>596291111</t>
  </si>
  <si>
    <t>Příplatek za řezání dlažby</t>
  </si>
  <si>
    <t>998223011</t>
  </si>
  <si>
    <t>Přesun hmot, pozemní komunikace, kryt dlážděný</t>
  </si>
  <si>
    <t>593012R</t>
  </si>
  <si>
    <t>Úprava stávající šachty</t>
  </si>
  <si>
    <t>ks</t>
  </si>
  <si>
    <t>Vlastní</t>
  </si>
  <si>
    <t>592171560</t>
  </si>
  <si>
    <t>Obrubník chodníkový oblouk 80/250/R1</t>
  </si>
  <si>
    <t>kus</t>
  </si>
  <si>
    <t>SPCM</t>
  </si>
  <si>
    <t>Specifikace</t>
  </si>
  <si>
    <t>POL3_</t>
  </si>
  <si>
    <t>592174230</t>
  </si>
  <si>
    <t>Obrubník chodníkový ABO 16-10 1000/80/250 přírodní</t>
  </si>
  <si>
    <t>5924511900</t>
  </si>
  <si>
    <t>Dlažba 20x20x6 cm přírodní šedá</t>
  </si>
  <si>
    <t>632921911</t>
  </si>
  <si>
    <t>Pokládka dlažby bet. 300/300 do drtě 4/8</t>
  </si>
  <si>
    <t>632921913</t>
  </si>
  <si>
    <t>Pokládka dlažby betonové 20x20x6 cmm do drtě 4/8</t>
  </si>
  <si>
    <t>917862111</t>
  </si>
  <si>
    <t>Osazení stojat. obrub.bet. s opěrou,lože z C 12/15</t>
  </si>
  <si>
    <t>979087113</t>
  </si>
  <si>
    <t>Nakládání vybouraných hmot na dopravní prostředky</t>
  </si>
  <si>
    <t>767996801</t>
  </si>
  <si>
    <t>Demontáž atypických ocelových konstr. čistící zóny</t>
  </si>
  <si>
    <t>7679969R</t>
  </si>
  <si>
    <t>Dodávka a montáž nových čistících zón</t>
  </si>
  <si>
    <t>979081111</t>
  </si>
  <si>
    <t>Odvoz suti a vybour. hmot na skládku do 1 km</t>
  </si>
  <si>
    <t>979081121</t>
  </si>
  <si>
    <t>Příplatek k odvozu za každý další 1 km</t>
  </si>
  <si>
    <t>979990112</t>
  </si>
  <si>
    <t>005121 R</t>
  </si>
  <si>
    <t>Zařízení staveniště</t>
  </si>
  <si>
    <t>Soubor</t>
  </si>
  <si>
    <t>VRN</t>
  </si>
  <si>
    <t>POL99_8</t>
  </si>
  <si>
    <t>005121030R</t>
  </si>
  <si>
    <t>Odstranění zařízení staveniště</t>
  </si>
  <si>
    <t>005124010R</t>
  </si>
  <si>
    <t>Koordinační činnost</t>
  </si>
  <si>
    <t>SUM</t>
  </si>
  <si>
    <t>Poznámky uchazeče k zadání</t>
  </si>
  <si>
    <t>POPUZIV</t>
  </si>
  <si>
    <t>END</t>
  </si>
  <si>
    <t xml:space="preserve">Poplatek za uložení suti - NENACEŇOVAT !!!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</si>
</sst>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17" fillId="6" borderId="45" xfId="0" applyNumberFormat="1" applyFont="1" applyFill="1" applyBorder="1" applyAlignment="1">
      <alignment horizontal="left" vertical="top" wrapText="1"/>
    </xf>
    <xf numFmtId="164" fontId="16" fillId="6" borderId="45" xfId="0" applyNumberFormat="1" applyFont="1" applyFill="1" applyBorder="1" applyAlignment="1">
      <alignment vertical="top" shrinkToFit="1"/>
    </xf>
    <xf numFmtId="4" fontId="16" fillId="6" borderId="45" xfId="0" applyNumberFormat="1" applyFont="1" applyFill="1" applyBorder="1" applyAlignment="1" applyProtection="1">
      <alignment vertical="top" shrinkToFit="1"/>
      <protection locked="0"/>
    </xf>
    <xf numFmtId="4" fontId="16" fillId="6" borderId="46" xfId="0" applyNumberFormat="1" applyFont="1" applyFill="1" applyBorder="1" applyAlignment="1">
      <alignment vertical="top" shrinkToFit="1"/>
    </xf>
    <xf numFmtId="49" fontId="16" fillId="6" borderId="45" xfId="0" applyNumberFormat="1" applyFon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5" t="s">
        <v>41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1" zoomScaleNormal="100" zoomScaleSheetLayoutView="75" workbookViewId="0">
      <selection activeCell="D34" sqref="D34:E3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2"/>
      <c r="B2" s="77" t="s">
        <v>24</v>
      </c>
      <c r="C2" s="78"/>
      <c r="D2" s="79" t="s">
        <v>48</v>
      </c>
      <c r="E2" s="227" t="s">
        <v>44</v>
      </c>
      <c r="F2" s="228"/>
      <c r="G2" s="228"/>
      <c r="H2" s="228"/>
      <c r="I2" s="228"/>
      <c r="J2" s="229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30" t="s">
        <v>45</v>
      </c>
      <c r="F3" s="231"/>
      <c r="G3" s="231"/>
      <c r="H3" s="231"/>
      <c r="I3" s="231"/>
      <c r="J3" s="232"/>
    </row>
    <row r="4" spans="1:15" ht="23.25" customHeight="1" x14ac:dyDescent="0.2">
      <c r="A4" s="76">
        <v>4660</v>
      </c>
      <c r="B4" s="82" t="s">
        <v>47</v>
      </c>
      <c r="C4" s="83"/>
      <c r="D4" s="84" t="s">
        <v>43</v>
      </c>
      <c r="E4" s="210" t="s">
        <v>44</v>
      </c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23</v>
      </c>
      <c r="D5" s="215"/>
      <c r="E5" s="216"/>
      <c r="F5" s="216"/>
      <c r="G5" s="21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4"/>
      <c r="E11" s="234"/>
      <c r="F11" s="234"/>
      <c r="G11" s="234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SUMIF(F52:F59,A16,I52:I59)+SUMIF(F52:F59,"PSU",I52:I59)</f>
        <v>0</v>
      </c>
      <c r="J16" s="200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SUMIF(F52:F59,A17,I52:I59)</f>
        <v>0</v>
      </c>
      <c r="J17" s="200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SUMIF(F52:F59,A18,I52:I59)</f>
        <v>0</v>
      </c>
      <c r="J18" s="200"/>
    </row>
    <row r="19" spans="1:10" ht="23.25" customHeight="1" x14ac:dyDescent="0.2">
      <c r="A19" s="139" t="s">
        <v>73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SUMIF(F52:F59,A19,I52:I59)</f>
        <v>0</v>
      </c>
      <c r="J19" s="200"/>
    </row>
    <row r="20" spans="1:10" ht="23.25" customHeight="1" x14ac:dyDescent="0.2">
      <c r="A20" s="139" t="s">
        <v>74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SUMIF(F52:F59,A20,I52:I59)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01"/>
      <c r="F21" s="237"/>
      <c r="G21" s="201"/>
      <c r="H21" s="237"/>
      <c r="I21" s="201">
        <f>SUM(I16:J20)</f>
        <v>0</v>
      </c>
      <c r="J21" s="2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4">
        <f>A23</f>
        <v>0</v>
      </c>
      <c r="H24" s="195"/>
      <c r="I24" s="19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4">
        <f>A25</f>
        <v>0</v>
      </c>
      <c r="H26" s="225"/>
      <c r="I26" s="22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6">
        <f>CenaCelkem-(ZakladDPHSni+DPHSni+ZakladDPHZakl+DPHZakl)</f>
        <v>0</v>
      </c>
      <c r="H27" s="226"/>
      <c r="I27" s="226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4">
        <f>ZakladDPHSniVypocet+ZakladDPHZaklVypocet</f>
        <v>0</v>
      </c>
      <c r="H28" s="204"/>
      <c r="I28" s="204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3">
        <f>A27</f>
        <v>0</v>
      </c>
      <c r="H29" s="203"/>
      <c r="I29" s="203"/>
      <c r="J29" s="120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49</v>
      </c>
      <c r="C39" s="188"/>
      <c r="D39" s="188"/>
      <c r="E39" s="188"/>
      <c r="F39" s="100">
        <f>'1 1 Pol'!AE42</f>
        <v>0</v>
      </c>
      <c r="G39" s="101">
        <f>'1 1 Pol'!AF42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189" t="s">
        <v>45</v>
      </c>
      <c r="D40" s="189"/>
      <c r="E40" s="189"/>
      <c r="F40" s="105">
        <f>'1 1 Pol'!AE42</f>
        <v>0</v>
      </c>
      <c r="G40" s="106">
        <f>'1 1 Pol'!AF42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88" t="s">
        <v>44</v>
      </c>
      <c r="D41" s="188"/>
      <c r="E41" s="188"/>
      <c r="F41" s="109">
        <f>'1 1 Pol'!AE42</f>
        <v>0</v>
      </c>
      <c r="G41" s="102">
        <f>'1 1 Pol'!AF42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0" t="s">
        <v>50</v>
      </c>
      <c r="C42" s="191"/>
      <c r="D42" s="191"/>
      <c r="E42" s="192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10" x14ac:dyDescent="0.2">
      <c r="A44" t="s">
        <v>52</v>
      </c>
      <c r="B44" t="s">
        <v>53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9" spans="1:10" ht="15.75" x14ac:dyDescent="0.25">
      <c r="B49" s="121" t="s">
        <v>58</v>
      </c>
    </row>
    <row r="51" spans="1:10" ht="25.5" customHeight="1" x14ac:dyDescent="0.2">
      <c r="A51" s="123"/>
      <c r="B51" s="126" t="s">
        <v>18</v>
      </c>
      <c r="C51" s="126" t="s">
        <v>6</v>
      </c>
      <c r="D51" s="127"/>
      <c r="E51" s="127"/>
      <c r="F51" s="128" t="s">
        <v>59</v>
      </c>
      <c r="G51" s="128"/>
      <c r="H51" s="128"/>
      <c r="I51" s="128" t="s">
        <v>31</v>
      </c>
      <c r="J51" s="128" t="s">
        <v>0</v>
      </c>
    </row>
    <row r="52" spans="1:10" ht="36.75" customHeight="1" x14ac:dyDescent="0.2">
      <c r="A52" s="124"/>
      <c r="B52" s="129" t="s">
        <v>43</v>
      </c>
      <c r="C52" s="186" t="s">
        <v>60</v>
      </c>
      <c r="D52" s="187"/>
      <c r="E52" s="187"/>
      <c r="F52" s="135" t="s">
        <v>26</v>
      </c>
      <c r="G52" s="136"/>
      <c r="H52" s="136"/>
      <c r="I52" s="136">
        <f>'1 1 Pol'!G8</f>
        <v>0</v>
      </c>
      <c r="J52" s="133" t="str">
        <f>IF(I60=0,"",I52/I60*100)</f>
        <v/>
      </c>
    </row>
    <row r="53" spans="1:10" ht="36.75" customHeight="1" x14ac:dyDescent="0.2">
      <c r="A53" s="124"/>
      <c r="B53" s="129" t="s">
        <v>61</v>
      </c>
      <c r="C53" s="186" t="s">
        <v>62</v>
      </c>
      <c r="D53" s="187"/>
      <c r="E53" s="187"/>
      <c r="F53" s="135" t="s">
        <v>26</v>
      </c>
      <c r="G53" s="136"/>
      <c r="H53" s="136"/>
      <c r="I53" s="136">
        <f>'1 1 Pol'!G14</f>
        <v>0</v>
      </c>
      <c r="J53" s="133" t="str">
        <f>IF(I60=0,"",I53/I60*100)</f>
        <v/>
      </c>
    </row>
    <row r="54" spans="1:10" ht="36.75" customHeight="1" x14ac:dyDescent="0.2">
      <c r="A54" s="124"/>
      <c r="B54" s="129" t="s">
        <v>63</v>
      </c>
      <c r="C54" s="186" t="s">
        <v>64</v>
      </c>
      <c r="D54" s="187"/>
      <c r="E54" s="187"/>
      <c r="F54" s="135" t="s">
        <v>26</v>
      </c>
      <c r="G54" s="136"/>
      <c r="H54" s="136"/>
      <c r="I54" s="136">
        <f>'1 1 Pol'!G23</f>
        <v>0</v>
      </c>
      <c r="J54" s="133" t="str">
        <f>IF(I60=0,"",I54/I60*100)</f>
        <v/>
      </c>
    </row>
    <row r="55" spans="1:10" ht="36.75" customHeight="1" x14ac:dyDescent="0.2">
      <c r="A55" s="124"/>
      <c r="B55" s="129" t="s">
        <v>65</v>
      </c>
      <c r="C55" s="186" t="s">
        <v>66</v>
      </c>
      <c r="D55" s="187"/>
      <c r="E55" s="187"/>
      <c r="F55" s="135" t="s">
        <v>26</v>
      </c>
      <c r="G55" s="136"/>
      <c r="H55" s="136"/>
      <c r="I55" s="136">
        <f>'1 1 Pol'!G26</f>
        <v>0</v>
      </c>
      <c r="J55" s="133" t="str">
        <f>IF(I60=0,"",I55/I60*100)</f>
        <v/>
      </c>
    </row>
    <row r="56" spans="1:10" ht="36.75" customHeight="1" x14ac:dyDescent="0.2">
      <c r="A56" s="124"/>
      <c r="B56" s="129" t="s">
        <v>67</v>
      </c>
      <c r="C56" s="186" t="s">
        <v>68</v>
      </c>
      <c r="D56" s="187"/>
      <c r="E56" s="187"/>
      <c r="F56" s="135" t="s">
        <v>26</v>
      </c>
      <c r="G56" s="136"/>
      <c r="H56" s="136"/>
      <c r="I56" s="136">
        <f>'1 1 Pol'!G28</f>
        <v>0</v>
      </c>
      <c r="J56" s="133" t="str">
        <f>IF(I60=0,"",I56/I60*100)</f>
        <v/>
      </c>
    </row>
    <row r="57" spans="1:10" ht="36.75" customHeight="1" x14ac:dyDescent="0.2">
      <c r="A57" s="124"/>
      <c r="B57" s="129" t="s">
        <v>69</v>
      </c>
      <c r="C57" s="186" t="s">
        <v>70</v>
      </c>
      <c r="D57" s="187"/>
      <c r="E57" s="187"/>
      <c r="F57" s="135" t="s">
        <v>27</v>
      </c>
      <c r="G57" s="136"/>
      <c r="H57" s="136"/>
      <c r="I57" s="136">
        <f>'1 1 Pol'!G30</f>
        <v>0</v>
      </c>
      <c r="J57" s="133" t="str">
        <f>IF(I60=0,"",I57/I60*100)</f>
        <v/>
      </c>
    </row>
    <row r="58" spans="1:10" ht="36.75" customHeight="1" x14ac:dyDescent="0.2">
      <c r="A58" s="124"/>
      <c r="B58" s="129" t="s">
        <v>71</v>
      </c>
      <c r="C58" s="186" t="s">
        <v>68</v>
      </c>
      <c r="D58" s="187"/>
      <c r="E58" s="187"/>
      <c r="F58" s="135" t="s">
        <v>72</v>
      </c>
      <c r="G58" s="136"/>
      <c r="H58" s="136"/>
      <c r="I58" s="136">
        <f>'1 1 Pol'!G33</f>
        <v>0</v>
      </c>
      <c r="J58" s="133" t="str">
        <f>IF(I60=0,"",I58/I60*100)</f>
        <v/>
      </c>
    </row>
    <row r="59" spans="1:10" ht="36.75" customHeight="1" x14ac:dyDescent="0.2">
      <c r="A59" s="124"/>
      <c r="B59" s="129" t="s">
        <v>73</v>
      </c>
      <c r="C59" s="186" t="s">
        <v>29</v>
      </c>
      <c r="D59" s="187"/>
      <c r="E59" s="187"/>
      <c r="F59" s="135" t="s">
        <v>73</v>
      </c>
      <c r="G59" s="136"/>
      <c r="H59" s="136"/>
      <c r="I59" s="136">
        <f>'1 1 Pol'!G37</f>
        <v>0</v>
      </c>
      <c r="J59" s="133" t="str">
        <f>IF(I60=0,"",I59/I60*100)</f>
        <v/>
      </c>
    </row>
    <row r="60" spans="1:10" ht="25.5" customHeight="1" x14ac:dyDescent="0.2">
      <c r="A60" s="125"/>
      <c r="B60" s="130" t="s">
        <v>1</v>
      </c>
      <c r="C60" s="131"/>
      <c r="D60" s="132"/>
      <c r="E60" s="132"/>
      <c r="F60" s="137"/>
      <c r="G60" s="138"/>
      <c r="H60" s="138"/>
      <c r="I60" s="138">
        <f>SUM(I52:I59)</f>
        <v>0</v>
      </c>
      <c r="J60" s="134">
        <f>SUM(J52:J59)</f>
        <v>0</v>
      </c>
    </row>
    <row r="61" spans="1:10" x14ac:dyDescent="0.2">
      <c r="F61" s="87"/>
      <c r="G61" s="87"/>
      <c r="H61" s="87"/>
      <c r="I61" s="87"/>
      <c r="J61" s="88"/>
    </row>
    <row r="62" spans="1:10" x14ac:dyDescent="0.2">
      <c r="F62" s="87"/>
      <c r="G62" s="87"/>
      <c r="H62" s="87"/>
      <c r="I62" s="87"/>
      <c r="J62" s="88"/>
    </row>
    <row r="63" spans="1:10" x14ac:dyDescent="0.2">
      <c r="F63" s="87"/>
      <c r="G63" s="87"/>
      <c r="H63" s="87"/>
      <c r="I63" s="87"/>
      <c r="J63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8:E58"/>
    <mergeCell ref="C59:E59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50" t="s">
        <v>8</v>
      </c>
      <c r="B2" s="49"/>
      <c r="C2" s="240"/>
      <c r="D2" s="240"/>
      <c r="E2" s="240"/>
      <c r="F2" s="240"/>
      <c r="G2" s="241"/>
    </row>
    <row r="3" spans="1:7" ht="24.95" customHeight="1" x14ac:dyDescent="0.2">
      <c r="A3" s="50" t="s">
        <v>9</v>
      </c>
      <c r="B3" s="49"/>
      <c r="C3" s="240"/>
      <c r="D3" s="240"/>
      <c r="E3" s="240"/>
      <c r="F3" s="240"/>
      <c r="G3" s="241"/>
    </row>
    <row r="4" spans="1:7" ht="24.95" customHeight="1" x14ac:dyDescent="0.2">
      <c r="A4" s="50" t="s">
        <v>10</v>
      </c>
      <c r="B4" s="49"/>
      <c r="C4" s="240"/>
      <c r="D4" s="240"/>
      <c r="E4" s="240"/>
      <c r="F4" s="240"/>
      <c r="G4" s="24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view="pageBreakPreview" zoomScale="175" zoomScaleNormal="100" zoomScaleSheetLayoutView="175" workbookViewId="0">
      <pane ySplit="7" topLeftCell="A32" activePane="bottomLeft" state="frozen"/>
      <selection pane="bottomLeft" activeCell="Z32" sqref="Z32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75</v>
      </c>
    </row>
    <row r="2" spans="1:60" ht="24.95" customHeight="1" x14ac:dyDescent="0.2">
      <c r="A2" s="140" t="s">
        <v>8</v>
      </c>
      <c r="B2" s="49" t="s">
        <v>48</v>
      </c>
      <c r="C2" s="255" t="s">
        <v>44</v>
      </c>
      <c r="D2" s="256"/>
      <c r="E2" s="256"/>
      <c r="F2" s="256"/>
      <c r="G2" s="257"/>
      <c r="AG2" t="s">
        <v>76</v>
      </c>
    </row>
    <row r="3" spans="1:60" ht="24.95" customHeight="1" x14ac:dyDescent="0.2">
      <c r="A3" s="140" t="s">
        <v>9</v>
      </c>
      <c r="B3" s="49" t="s">
        <v>43</v>
      </c>
      <c r="C3" s="255" t="s">
        <v>45</v>
      </c>
      <c r="D3" s="256"/>
      <c r="E3" s="256"/>
      <c r="F3" s="256"/>
      <c r="G3" s="257"/>
      <c r="AC3" s="122" t="s">
        <v>76</v>
      </c>
      <c r="AG3" t="s">
        <v>77</v>
      </c>
    </row>
    <row r="4" spans="1:60" ht="24.95" customHeight="1" x14ac:dyDescent="0.2">
      <c r="A4" s="141" t="s">
        <v>10</v>
      </c>
      <c r="B4" s="142" t="s">
        <v>43</v>
      </c>
      <c r="C4" s="258" t="s">
        <v>44</v>
      </c>
      <c r="D4" s="259"/>
      <c r="E4" s="259"/>
      <c r="F4" s="259"/>
      <c r="G4" s="260"/>
      <c r="AG4" t="s">
        <v>78</v>
      </c>
    </row>
    <row r="5" spans="1:60" x14ac:dyDescent="0.2">
      <c r="D5" s="10"/>
    </row>
    <row r="6" spans="1:60" ht="38.25" x14ac:dyDescent="0.2">
      <c r="A6" s="144" t="s">
        <v>79</v>
      </c>
      <c r="B6" s="146" t="s">
        <v>80</v>
      </c>
      <c r="C6" s="146" t="s">
        <v>81</v>
      </c>
      <c r="D6" s="145" t="s">
        <v>82</v>
      </c>
      <c r="E6" s="144" t="s">
        <v>83</v>
      </c>
      <c r="F6" s="143" t="s">
        <v>84</v>
      </c>
      <c r="G6" s="144" t="s">
        <v>31</v>
      </c>
      <c r="H6" s="147" t="s">
        <v>32</v>
      </c>
      <c r="I6" s="147" t="s">
        <v>85</v>
      </c>
      <c r="J6" s="147" t="s">
        <v>33</v>
      </c>
      <c r="K6" s="147" t="s">
        <v>86</v>
      </c>
      <c r="L6" s="147" t="s">
        <v>87</v>
      </c>
      <c r="M6" s="147" t="s">
        <v>88</v>
      </c>
      <c r="N6" s="147" t="s">
        <v>89</v>
      </c>
      <c r="O6" s="147" t="s">
        <v>90</v>
      </c>
      <c r="P6" s="147" t="s">
        <v>91</v>
      </c>
      <c r="Q6" s="147" t="s">
        <v>92</v>
      </c>
      <c r="R6" s="147" t="s">
        <v>93</v>
      </c>
      <c r="S6" s="147" t="s">
        <v>94</v>
      </c>
      <c r="T6" s="147" t="s">
        <v>95</v>
      </c>
      <c r="U6" s="147" t="s">
        <v>96</v>
      </c>
      <c r="V6" s="147" t="s">
        <v>97</v>
      </c>
      <c r="W6" s="147" t="s">
        <v>98</v>
      </c>
      <c r="X6" s="147" t="s">
        <v>99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x14ac:dyDescent="0.2">
      <c r="A8" s="160" t="s">
        <v>100</v>
      </c>
      <c r="B8" s="161" t="s">
        <v>43</v>
      </c>
      <c r="C8" s="179" t="s">
        <v>60</v>
      </c>
      <c r="D8" s="162"/>
      <c r="E8" s="163"/>
      <c r="F8" s="164"/>
      <c r="G8" s="165">
        <f>SUMIF(AG9:AG13,"&lt;&gt;NOR",G9:G13)</f>
        <v>0</v>
      </c>
      <c r="H8" s="159"/>
      <c r="I8" s="159">
        <f>SUM(I9:I13)</f>
        <v>0</v>
      </c>
      <c r="J8" s="159"/>
      <c r="K8" s="159">
        <f>SUM(K9:K13)</f>
        <v>0</v>
      </c>
      <c r="L8" s="159"/>
      <c r="M8" s="159">
        <f>SUM(M9:M13)</f>
        <v>0</v>
      </c>
      <c r="N8" s="158"/>
      <c r="O8" s="158">
        <f>SUM(O9:O13)</f>
        <v>0</v>
      </c>
      <c r="P8" s="158"/>
      <c r="Q8" s="158">
        <f>SUM(Q9:Q13)</f>
        <v>259.37</v>
      </c>
      <c r="R8" s="159"/>
      <c r="S8" s="159"/>
      <c r="T8" s="159"/>
      <c r="U8" s="159"/>
      <c r="V8" s="159">
        <f>SUM(V9:V13)</f>
        <v>1506.27</v>
      </c>
      <c r="W8" s="159"/>
      <c r="X8" s="159"/>
      <c r="AG8" t="s">
        <v>101</v>
      </c>
    </row>
    <row r="9" spans="1:60" ht="22.5" outlineLevel="1" x14ac:dyDescent="0.2">
      <c r="A9" s="173">
        <v>1</v>
      </c>
      <c r="B9" s="174" t="s">
        <v>102</v>
      </c>
      <c r="C9" s="180" t="s">
        <v>103</v>
      </c>
      <c r="D9" s="175" t="s">
        <v>104</v>
      </c>
      <c r="E9" s="176">
        <v>72</v>
      </c>
      <c r="F9" s="177"/>
      <c r="G9" s="178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105</v>
      </c>
      <c r="T9" s="156" t="s">
        <v>106</v>
      </c>
      <c r="U9" s="156">
        <v>14.819000000000001</v>
      </c>
      <c r="V9" s="156">
        <f>ROUND(E9*U9,2)</f>
        <v>1066.97</v>
      </c>
      <c r="W9" s="156"/>
      <c r="X9" s="156" t="s">
        <v>107</v>
      </c>
      <c r="Y9" s="148"/>
      <c r="Z9" s="148"/>
      <c r="AA9" s="148"/>
      <c r="AB9" s="148"/>
      <c r="AC9" s="148"/>
      <c r="AD9" s="148"/>
      <c r="AE9" s="148"/>
      <c r="AF9" s="148"/>
      <c r="AG9" s="148" t="s">
        <v>108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3">
        <v>2</v>
      </c>
      <c r="B10" s="174" t="s">
        <v>109</v>
      </c>
      <c r="C10" s="180" t="s">
        <v>110</v>
      </c>
      <c r="D10" s="175" t="s">
        <v>111</v>
      </c>
      <c r="E10" s="176">
        <v>58</v>
      </c>
      <c r="F10" s="177"/>
      <c r="G10" s="178">
        <f>ROUND(E10*F10,2)</f>
        <v>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0</v>
      </c>
      <c r="N10" s="155">
        <v>0</v>
      </c>
      <c r="O10" s="155">
        <f>ROUND(E10*N10,2)</f>
        <v>0</v>
      </c>
      <c r="P10" s="155">
        <v>0.13800000000000001</v>
      </c>
      <c r="Q10" s="155">
        <f>ROUND(E10*P10,2)</f>
        <v>8</v>
      </c>
      <c r="R10" s="156"/>
      <c r="S10" s="156" t="s">
        <v>105</v>
      </c>
      <c r="T10" s="156" t="s">
        <v>106</v>
      </c>
      <c r="U10" s="156">
        <v>0.16</v>
      </c>
      <c r="V10" s="156">
        <f>ROUND(E10*U10,2)</f>
        <v>9.2799999999999994</v>
      </c>
      <c r="W10" s="156"/>
      <c r="X10" s="156" t="s">
        <v>107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108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3">
        <v>3</v>
      </c>
      <c r="B11" s="174" t="s">
        <v>112</v>
      </c>
      <c r="C11" s="180" t="s">
        <v>113</v>
      </c>
      <c r="D11" s="175" t="s">
        <v>114</v>
      </c>
      <c r="E11" s="176">
        <v>86.13</v>
      </c>
      <c r="F11" s="177"/>
      <c r="G11" s="178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0.70899999999999996</v>
      </c>
      <c r="Q11" s="155">
        <f>ROUND(E11*P11,2)</f>
        <v>61.07</v>
      </c>
      <c r="R11" s="156"/>
      <c r="S11" s="156" t="s">
        <v>105</v>
      </c>
      <c r="T11" s="156" t="s">
        <v>115</v>
      </c>
      <c r="U11" s="156">
        <v>1.375</v>
      </c>
      <c r="V11" s="156">
        <f>ROUND(E11*U11,2)</f>
        <v>118.43</v>
      </c>
      <c r="W11" s="156"/>
      <c r="X11" s="156" t="s">
        <v>107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108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3">
        <v>4</v>
      </c>
      <c r="B12" s="174" t="s">
        <v>116</v>
      </c>
      <c r="C12" s="180" t="s">
        <v>117</v>
      </c>
      <c r="D12" s="175" t="s">
        <v>114</v>
      </c>
      <c r="E12" s="176">
        <v>319</v>
      </c>
      <c r="F12" s="177"/>
      <c r="G12" s="178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0.44</v>
      </c>
      <c r="Q12" s="155">
        <f>ROUND(E12*P12,2)</f>
        <v>140.36000000000001</v>
      </c>
      <c r="R12" s="156"/>
      <c r="S12" s="156" t="s">
        <v>105</v>
      </c>
      <c r="T12" s="156" t="s">
        <v>105</v>
      </c>
      <c r="U12" s="156">
        <v>0.875</v>
      </c>
      <c r="V12" s="156">
        <f>ROUND(E12*U12,2)</f>
        <v>279.13</v>
      </c>
      <c r="W12" s="156"/>
      <c r="X12" s="156" t="s">
        <v>107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108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3">
        <v>5</v>
      </c>
      <c r="B13" s="174" t="s">
        <v>118</v>
      </c>
      <c r="C13" s="180" t="s">
        <v>119</v>
      </c>
      <c r="D13" s="175" t="s">
        <v>111</v>
      </c>
      <c r="E13" s="176">
        <v>227</v>
      </c>
      <c r="F13" s="177"/>
      <c r="G13" s="178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5">
        <v>0</v>
      </c>
      <c r="O13" s="155">
        <f>ROUND(E13*N13,2)</f>
        <v>0</v>
      </c>
      <c r="P13" s="155">
        <v>0.22</v>
      </c>
      <c r="Q13" s="155">
        <f>ROUND(E13*P13,2)</f>
        <v>49.94</v>
      </c>
      <c r="R13" s="156"/>
      <c r="S13" s="156" t="s">
        <v>105</v>
      </c>
      <c r="T13" s="156" t="s">
        <v>105</v>
      </c>
      <c r="U13" s="156">
        <v>0.14299999999999999</v>
      </c>
      <c r="V13" s="156">
        <f>ROUND(E13*U13,2)</f>
        <v>32.46</v>
      </c>
      <c r="W13" s="156"/>
      <c r="X13" s="156" t="s">
        <v>107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108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0" t="s">
        <v>100</v>
      </c>
      <c r="B14" s="161" t="s">
        <v>61</v>
      </c>
      <c r="C14" s="179" t="s">
        <v>62</v>
      </c>
      <c r="D14" s="162"/>
      <c r="E14" s="163"/>
      <c r="F14" s="164"/>
      <c r="G14" s="165">
        <f>SUMIF(AG15:AG22,"&lt;&gt;NOR",G15:G22)</f>
        <v>0</v>
      </c>
      <c r="H14" s="159"/>
      <c r="I14" s="159">
        <f>SUM(I15:I22)</f>
        <v>0</v>
      </c>
      <c r="J14" s="159"/>
      <c r="K14" s="159">
        <f>SUM(K15:K22)</f>
        <v>0</v>
      </c>
      <c r="L14" s="159"/>
      <c r="M14" s="159">
        <f>SUM(M15:M22)</f>
        <v>0</v>
      </c>
      <c r="N14" s="158"/>
      <c r="O14" s="158">
        <f>SUM(O15:O22)</f>
        <v>287.61</v>
      </c>
      <c r="P14" s="158"/>
      <c r="Q14" s="158">
        <f>SUM(Q15:Q22)</f>
        <v>0</v>
      </c>
      <c r="R14" s="159"/>
      <c r="S14" s="159"/>
      <c r="T14" s="159"/>
      <c r="U14" s="159"/>
      <c r="V14" s="159">
        <f>SUM(V15:V22)</f>
        <v>164.57</v>
      </c>
      <c r="W14" s="159"/>
      <c r="X14" s="159"/>
      <c r="AG14" t="s">
        <v>101</v>
      </c>
    </row>
    <row r="15" spans="1:60" ht="22.5" outlineLevel="1" x14ac:dyDescent="0.2">
      <c r="A15" s="173">
        <v>6</v>
      </c>
      <c r="B15" s="174" t="s">
        <v>120</v>
      </c>
      <c r="C15" s="180" t="s">
        <v>121</v>
      </c>
      <c r="D15" s="175" t="s">
        <v>122</v>
      </c>
      <c r="E15" s="176">
        <v>127.6</v>
      </c>
      <c r="F15" s="177"/>
      <c r="G15" s="178">
        <f t="shared" ref="G15:G22" si="0">ROUND(E15*F15,2)</f>
        <v>0</v>
      </c>
      <c r="H15" s="157"/>
      <c r="I15" s="156">
        <f t="shared" ref="I15:I22" si="1">ROUND(E15*H15,2)</f>
        <v>0</v>
      </c>
      <c r="J15" s="157"/>
      <c r="K15" s="156">
        <f t="shared" ref="K15:K22" si="2">ROUND(E15*J15,2)</f>
        <v>0</v>
      </c>
      <c r="L15" s="156">
        <v>21</v>
      </c>
      <c r="M15" s="156">
        <f t="shared" ref="M15:M22" si="3">G15*(1+L15/100)</f>
        <v>0</v>
      </c>
      <c r="N15" s="155">
        <v>0.38624999999999998</v>
      </c>
      <c r="O15" s="155">
        <f t="shared" ref="O15:O22" si="4">ROUND(E15*N15,2)</f>
        <v>49.29</v>
      </c>
      <c r="P15" s="155">
        <v>0</v>
      </c>
      <c r="Q15" s="155">
        <f t="shared" ref="Q15:Q22" si="5">ROUND(E15*P15,2)</f>
        <v>0</v>
      </c>
      <c r="R15" s="156"/>
      <c r="S15" s="156" t="s">
        <v>105</v>
      </c>
      <c r="T15" s="156" t="s">
        <v>106</v>
      </c>
      <c r="U15" s="156">
        <v>2.8000000000000001E-2</v>
      </c>
      <c r="V15" s="156">
        <f t="shared" ref="V15:V22" si="6">ROUND(E15*U15,2)</f>
        <v>3.57</v>
      </c>
      <c r="W15" s="156"/>
      <c r="X15" s="156" t="s">
        <v>107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108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3">
        <v>7</v>
      </c>
      <c r="B16" s="174" t="s">
        <v>123</v>
      </c>
      <c r="C16" s="180" t="s">
        <v>124</v>
      </c>
      <c r="D16" s="175" t="s">
        <v>114</v>
      </c>
      <c r="E16" s="176">
        <v>319</v>
      </c>
      <c r="F16" s="177"/>
      <c r="G16" s="178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5">
        <v>0.57798000000000005</v>
      </c>
      <c r="O16" s="155">
        <f t="shared" si="4"/>
        <v>184.38</v>
      </c>
      <c r="P16" s="155">
        <v>0</v>
      </c>
      <c r="Q16" s="155">
        <f t="shared" si="5"/>
        <v>0</v>
      </c>
      <c r="R16" s="156"/>
      <c r="S16" s="156" t="s">
        <v>105</v>
      </c>
      <c r="T16" s="156" t="s">
        <v>106</v>
      </c>
      <c r="U16" s="156">
        <v>5.8000000000000003E-2</v>
      </c>
      <c r="V16" s="156">
        <f t="shared" si="6"/>
        <v>18.5</v>
      </c>
      <c r="W16" s="156"/>
      <c r="X16" s="156" t="s">
        <v>107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108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3">
        <v>8</v>
      </c>
      <c r="B17" s="174" t="s">
        <v>125</v>
      </c>
      <c r="C17" s="180" t="s">
        <v>126</v>
      </c>
      <c r="D17" s="175" t="s">
        <v>111</v>
      </c>
      <c r="E17" s="176">
        <v>144</v>
      </c>
      <c r="F17" s="177"/>
      <c r="G17" s="178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5">
        <v>3.3E-4</v>
      </c>
      <c r="O17" s="155">
        <f t="shared" si="4"/>
        <v>0.05</v>
      </c>
      <c r="P17" s="155">
        <v>0</v>
      </c>
      <c r="Q17" s="155">
        <f t="shared" si="5"/>
        <v>0</v>
      </c>
      <c r="R17" s="156"/>
      <c r="S17" s="156" t="s">
        <v>105</v>
      </c>
      <c r="T17" s="156" t="s">
        <v>106</v>
      </c>
      <c r="U17" s="156">
        <v>0.41</v>
      </c>
      <c r="V17" s="156">
        <f t="shared" si="6"/>
        <v>59.04</v>
      </c>
      <c r="W17" s="156"/>
      <c r="X17" s="156" t="s">
        <v>107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108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9</v>
      </c>
      <c r="B18" s="174" t="s">
        <v>127</v>
      </c>
      <c r="C18" s="180" t="s">
        <v>128</v>
      </c>
      <c r="D18" s="175" t="s">
        <v>122</v>
      </c>
      <c r="E18" s="176">
        <v>214</v>
      </c>
      <c r="F18" s="177"/>
      <c r="G18" s="178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105</v>
      </c>
      <c r="T18" s="156" t="s">
        <v>106</v>
      </c>
      <c r="U18" s="156">
        <v>0.39</v>
      </c>
      <c r="V18" s="156">
        <f t="shared" si="6"/>
        <v>83.46</v>
      </c>
      <c r="W18" s="156"/>
      <c r="X18" s="156" t="s">
        <v>107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108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3">
        <v>10</v>
      </c>
      <c r="B19" s="174" t="s">
        <v>129</v>
      </c>
      <c r="C19" s="180" t="s">
        <v>130</v>
      </c>
      <c r="D19" s="175" t="s">
        <v>131</v>
      </c>
      <c r="E19" s="176">
        <v>1</v>
      </c>
      <c r="F19" s="177"/>
      <c r="G19" s="178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132</v>
      </c>
      <c r="T19" s="156" t="s">
        <v>106</v>
      </c>
      <c r="U19" s="156">
        <v>0</v>
      </c>
      <c r="V19" s="156">
        <f t="shared" si="6"/>
        <v>0</v>
      </c>
      <c r="W19" s="156"/>
      <c r="X19" s="156" t="s">
        <v>107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108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3">
        <v>11</v>
      </c>
      <c r="B20" s="174" t="s">
        <v>133</v>
      </c>
      <c r="C20" s="180" t="s">
        <v>134</v>
      </c>
      <c r="D20" s="175" t="s">
        <v>135</v>
      </c>
      <c r="E20" s="176">
        <v>32</v>
      </c>
      <c r="F20" s="177"/>
      <c r="G20" s="178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5">
        <v>5.8599999999999999E-2</v>
      </c>
      <c r="O20" s="155">
        <f t="shared" si="4"/>
        <v>1.88</v>
      </c>
      <c r="P20" s="155">
        <v>0</v>
      </c>
      <c r="Q20" s="155">
        <f t="shared" si="5"/>
        <v>0</v>
      </c>
      <c r="R20" s="156" t="s">
        <v>136</v>
      </c>
      <c r="S20" s="156" t="s">
        <v>105</v>
      </c>
      <c r="T20" s="156" t="s">
        <v>106</v>
      </c>
      <c r="U20" s="156">
        <v>0</v>
      </c>
      <c r="V20" s="156">
        <f t="shared" si="6"/>
        <v>0</v>
      </c>
      <c r="W20" s="156"/>
      <c r="X20" s="156" t="s">
        <v>137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3">
        <v>12</v>
      </c>
      <c r="B21" s="174" t="s">
        <v>139</v>
      </c>
      <c r="C21" s="180" t="s">
        <v>140</v>
      </c>
      <c r="D21" s="175" t="s">
        <v>135</v>
      </c>
      <c r="E21" s="176">
        <v>195</v>
      </c>
      <c r="F21" s="177"/>
      <c r="G21" s="178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5">
        <v>4.4999999999999998E-2</v>
      </c>
      <c r="O21" s="155">
        <f t="shared" si="4"/>
        <v>8.7799999999999994</v>
      </c>
      <c r="P21" s="155">
        <v>0</v>
      </c>
      <c r="Q21" s="155">
        <f t="shared" si="5"/>
        <v>0</v>
      </c>
      <c r="R21" s="156" t="s">
        <v>136</v>
      </c>
      <c r="S21" s="156" t="s">
        <v>105</v>
      </c>
      <c r="T21" s="156" t="s">
        <v>105</v>
      </c>
      <c r="U21" s="156">
        <v>0</v>
      </c>
      <c r="V21" s="156">
        <f t="shared" si="6"/>
        <v>0</v>
      </c>
      <c r="W21" s="156"/>
      <c r="X21" s="156" t="s">
        <v>137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3">
        <v>13</v>
      </c>
      <c r="B22" s="174" t="s">
        <v>141</v>
      </c>
      <c r="C22" s="180" t="s">
        <v>142</v>
      </c>
      <c r="D22" s="175" t="s">
        <v>114</v>
      </c>
      <c r="E22" s="176">
        <v>330</v>
      </c>
      <c r="F22" s="177"/>
      <c r="G22" s="178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0</v>
      </c>
      <c r="N22" s="155">
        <v>0.13100000000000001</v>
      </c>
      <c r="O22" s="155">
        <f t="shared" si="4"/>
        <v>43.23</v>
      </c>
      <c r="P22" s="155">
        <v>0</v>
      </c>
      <c r="Q22" s="155">
        <f t="shared" si="5"/>
        <v>0</v>
      </c>
      <c r="R22" s="156" t="s">
        <v>136</v>
      </c>
      <c r="S22" s="156" t="s">
        <v>105</v>
      </c>
      <c r="T22" s="156" t="s">
        <v>105</v>
      </c>
      <c r="U22" s="156">
        <v>0</v>
      </c>
      <c r="V22" s="156">
        <f t="shared" si="6"/>
        <v>0</v>
      </c>
      <c r="W22" s="156"/>
      <c r="X22" s="156" t="s">
        <v>137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0" t="s">
        <v>100</v>
      </c>
      <c r="B23" s="161" t="s">
        <v>63</v>
      </c>
      <c r="C23" s="179" t="s">
        <v>64</v>
      </c>
      <c r="D23" s="162"/>
      <c r="E23" s="163"/>
      <c r="F23" s="164"/>
      <c r="G23" s="165">
        <f>SUMIF(AG24:AG25,"&lt;&gt;NOR",G24:G25)</f>
        <v>0</v>
      </c>
      <c r="H23" s="159"/>
      <c r="I23" s="159">
        <f>SUM(I24:I25)</f>
        <v>0</v>
      </c>
      <c r="J23" s="159"/>
      <c r="K23" s="159">
        <f>SUM(K24:K25)</f>
        <v>0</v>
      </c>
      <c r="L23" s="159"/>
      <c r="M23" s="159">
        <f>SUM(M24:M25)</f>
        <v>0</v>
      </c>
      <c r="N23" s="158"/>
      <c r="O23" s="158">
        <f>SUM(O24:O25)</f>
        <v>97.22</v>
      </c>
      <c r="P23" s="158"/>
      <c r="Q23" s="158">
        <f>SUM(Q24:Q25)</f>
        <v>0</v>
      </c>
      <c r="R23" s="159"/>
      <c r="S23" s="159"/>
      <c r="T23" s="159"/>
      <c r="U23" s="159"/>
      <c r="V23" s="159">
        <f>SUM(V24:V25)</f>
        <v>183.23000000000002</v>
      </c>
      <c r="W23" s="159"/>
      <c r="X23" s="159"/>
      <c r="AG23" t="s">
        <v>101</v>
      </c>
    </row>
    <row r="24" spans="1:60" outlineLevel="1" x14ac:dyDescent="0.2">
      <c r="A24" s="173">
        <v>14</v>
      </c>
      <c r="B24" s="174" t="s">
        <v>143</v>
      </c>
      <c r="C24" s="180" t="s">
        <v>144</v>
      </c>
      <c r="D24" s="175" t="s">
        <v>114</v>
      </c>
      <c r="E24" s="176">
        <v>35</v>
      </c>
      <c r="F24" s="177"/>
      <c r="G24" s="178">
        <f>ROUND(E24*F24,2)</f>
        <v>0</v>
      </c>
      <c r="H24" s="157"/>
      <c r="I24" s="156">
        <f>ROUND(E24*H24,2)</f>
        <v>0</v>
      </c>
      <c r="J24" s="157"/>
      <c r="K24" s="156">
        <f>ROUND(E24*J24,2)</f>
        <v>0</v>
      </c>
      <c r="L24" s="156">
        <v>21</v>
      </c>
      <c r="M24" s="156">
        <f>G24*(1+L24/100)</f>
        <v>0</v>
      </c>
      <c r="N24" s="155">
        <v>0.24154999999999999</v>
      </c>
      <c r="O24" s="155">
        <f>ROUND(E24*N24,2)</f>
        <v>8.4499999999999993</v>
      </c>
      <c r="P24" s="155">
        <v>0</v>
      </c>
      <c r="Q24" s="155">
        <f>ROUND(E24*P24,2)</f>
        <v>0</v>
      </c>
      <c r="R24" s="156"/>
      <c r="S24" s="156" t="s">
        <v>105</v>
      </c>
      <c r="T24" s="156" t="s">
        <v>106</v>
      </c>
      <c r="U24" s="156">
        <v>0.60499999999999998</v>
      </c>
      <c r="V24" s="156">
        <f>ROUND(E24*U24,2)</f>
        <v>21.18</v>
      </c>
      <c r="W24" s="156"/>
      <c r="X24" s="156" t="s">
        <v>107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108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3">
        <v>15</v>
      </c>
      <c r="B25" s="174" t="s">
        <v>145</v>
      </c>
      <c r="C25" s="180" t="s">
        <v>146</v>
      </c>
      <c r="D25" s="175" t="s">
        <v>114</v>
      </c>
      <c r="E25" s="176">
        <v>319</v>
      </c>
      <c r="F25" s="177"/>
      <c r="G25" s="178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21</v>
      </c>
      <c r="M25" s="156">
        <f>G25*(1+L25/100)</f>
        <v>0</v>
      </c>
      <c r="N25" s="155">
        <v>0.27827000000000002</v>
      </c>
      <c r="O25" s="155">
        <f>ROUND(E25*N25,2)</f>
        <v>88.77</v>
      </c>
      <c r="P25" s="155">
        <v>0</v>
      </c>
      <c r="Q25" s="155">
        <f>ROUND(E25*P25,2)</f>
        <v>0</v>
      </c>
      <c r="R25" s="156"/>
      <c r="S25" s="156" t="s">
        <v>105</v>
      </c>
      <c r="T25" s="156" t="s">
        <v>106</v>
      </c>
      <c r="U25" s="156">
        <v>0.50800000000000001</v>
      </c>
      <c r="V25" s="156">
        <f>ROUND(E25*U25,2)</f>
        <v>162.05000000000001</v>
      </c>
      <c r="W25" s="156"/>
      <c r="X25" s="156" t="s">
        <v>107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108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0" t="s">
        <v>100</v>
      </c>
      <c r="B26" s="161" t="s">
        <v>65</v>
      </c>
      <c r="C26" s="179" t="s">
        <v>66</v>
      </c>
      <c r="D26" s="162"/>
      <c r="E26" s="163"/>
      <c r="F26" s="164"/>
      <c r="G26" s="165">
        <f>SUMIF(AG27:AG27,"&lt;&gt;NOR",G27:G27)</f>
        <v>0</v>
      </c>
      <c r="H26" s="159"/>
      <c r="I26" s="159">
        <f>SUM(I27:I27)</f>
        <v>0</v>
      </c>
      <c r="J26" s="159"/>
      <c r="K26" s="159">
        <f>SUM(K27:K27)</f>
        <v>0</v>
      </c>
      <c r="L26" s="159"/>
      <c r="M26" s="159">
        <f>SUM(M27:M27)</f>
        <v>0</v>
      </c>
      <c r="N26" s="158"/>
      <c r="O26" s="158">
        <f>SUM(O27:O27)</f>
        <v>33.76</v>
      </c>
      <c r="P26" s="158"/>
      <c r="Q26" s="158">
        <f>SUM(Q27:Q27)</f>
        <v>0</v>
      </c>
      <c r="R26" s="159"/>
      <c r="S26" s="159"/>
      <c r="T26" s="159"/>
      <c r="U26" s="159"/>
      <c r="V26" s="159">
        <f>SUM(V27:V27)</f>
        <v>61.74</v>
      </c>
      <c r="W26" s="159"/>
      <c r="X26" s="159"/>
      <c r="AG26" t="s">
        <v>101</v>
      </c>
    </row>
    <row r="27" spans="1:60" outlineLevel="1" x14ac:dyDescent="0.2">
      <c r="A27" s="173">
        <v>16</v>
      </c>
      <c r="B27" s="174" t="s">
        <v>147</v>
      </c>
      <c r="C27" s="180" t="s">
        <v>148</v>
      </c>
      <c r="D27" s="175" t="s">
        <v>111</v>
      </c>
      <c r="E27" s="176">
        <v>227</v>
      </c>
      <c r="F27" s="177"/>
      <c r="G27" s="178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21</v>
      </c>
      <c r="M27" s="156">
        <f>G27*(1+L27/100)</f>
        <v>0</v>
      </c>
      <c r="N27" s="155">
        <v>0.14874000000000001</v>
      </c>
      <c r="O27" s="155">
        <f>ROUND(E27*N27,2)</f>
        <v>33.76</v>
      </c>
      <c r="P27" s="155">
        <v>0</v>
      </c>
      <c r="Q27" s="155">
        <f>ROUND(E27*P27,2)</f>
        <v>0</v>
      </c>
      <c r="R27" s="156"/>
      <c r="S27" s="156" t="s">
        <v>105</v>
      </c>
      <c r="T27" s="156" t="s">
        <v>106</v>
      </c>
      <c r="U27" s="156">
        <v>0.27200000000000002</v>
      </c>
      <c r="V27" s="156">
        <f>ROUND(E27*U27,2)</f>
        <v>61.74</v>
      </c>
      <c r="W27" s="156"/>
      <c r="X27" s="156" t="s">
        <v>107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108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0" t="s">
        <v>100</v>
      </c>
      <c r="B28" s="161" t="s">
        <v>67</v>
      </c>
      <c r="C28" s="179" t="s">
        <v>68</v>
      </c>
      <c r="D28" s="162"/>
      <c r="E28" s="163"/>
      <c r="F28" s="164"/>
      <c r="G28" s="165">
        <f>SUMIF(AG29:AG29,"&lt;&gt;NOR",G29:G29)</f>
        <v>0</v>
      </c>
      <c r="H28" s="159"/>
      <c r="I28" s="159">
        <f>SUM(I29:I29)</f>
        <v>0</v>
      </c>
      <c r="J28" s="159"/>
      <c r="K28" s="159">
        <f>SUM(K29:K29)</f>
        <v>0</v>
      </c>
      <c r="L28" s="159"/>
      <c r="M28" s="159">
        <f>SUM(M29:M29)</f>
        <v>0</v>
      </c>
      <c r="N28" s="158"/>
      <c r="O28" s="158">
        <f>SUM(O29:O29)</f>
        <v>0</v>
      </c>
      <c r="P28" s="158"/>
      <c r="Q28" s="158">
        <f>SUM(Q29:Q29)</f>
        <v>0</v>
      </c>
      <c r="R28" s="159"/>
      <c r="S28" s="159"/>
      <c r="T28" s="159"/>
      <c r="U28" s="159"/>
      <c r="V28" s="159">
        <f>SUM(V29:V29)</f>
        <v>158.86000000000001</v>
      </c>
      <c r="W28" s="159"/>
      <c r="X28" s="159"/>
      <c r="AG28" t="s">
        <v>101</v>
      </c>
    </row>
    <row r="29" spans="1:60" outlineLevel="1" x14ac:dyDescent="0.2">
      <c r="A29" s="173">
        <v>17</v>
      </c>
      <c r="B29" s="174" t="s">
        <v>149</v>
      </c>
      <c r="C29" s="180" t="s">
        <v>150</v>
      </c>
      <c r="D29" s="175" t="s">
        <v>122</v>
      </c>
      <c r="E29" s="176">
        <v>249</v>
      </c>
      <c r="F29" s="177"/>
      <c r="G29" s="178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21</v>
      </c>
      <c r="M29" s="156">
        <f>G29*(1+L29/100)</f>
        <v>0</v>
      </c>
      <c r="N29" s="155">
        <v>0</v>
      </c>
      <c r="O29" s="155">
        <f>ROUND(E29*N29,2)</f>
        <v>0</v>
      </c>
      <c r="P29" s="155">
        <v>0</v>
      </c>
      <c r="Q29" s="155">
        <f>ROUND(E29*P29,2)</f>
        <v>0</v>
      </c>
      <c r="R29" s="156"/>
      <c r="S29" s="156" t="s">
        <v>105</v>
      </c>
      <c r="T29" s="156" t="s">
        <v>115</v>
      </c>
      <c r="U29" s="156">
        <v>0.63800000000000001</v>
      </c>
      <c r="V29" s="156">
        <f>ROUND(E29*U29,2)</f>
        <v>158.86000000000001</v>
      </c>
      <c r="W29" s="156"/>
      <c r="X29" s="156" t="s">
        <v>107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108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0" t="s">
        <v>100</v>
      </c>
      <c r="B30" s="161" t="s">
        <v>69</v>
      </c>
      <c r="C30" s="179" t="s">
        <v>70</v>
      </c>
      <c r="D30" s="162"/>
      <c r="E30" s="163"/>
      <c r="F30" s="164"/>
      <c r="G30" s="165">
        <f>SUMIF(AG31:AG32,"&lt;&gt;NOR",G31:G32)</f>
        <v>0</v>
      </c>
      <c r="H30" s="159"/>
      <c r="I30" s="159">
        <f>SUM(I31:I32)</f>
        <v>0</v>
      </c>
      <c r="J30" s="159"/>
      <c r="K30" s="159">
        <f>SUM(K31:K32)</f>
        <v>0</v>
      </c>
      <c r="L30" s="159"/>
      <c r="M30" s="159">
        <f>SUM(M31:M32)</f>
        <v>0</v>
      </c>
      <c r="N30" s="158"/>
      <c r="O30" s="158">
        <f>SUM(O31:O32)</f>
        <v>0</v>
      </c>
      <c r="P30" s="158"/>
      <c r="Q30" s="158">
        <f>SUM(Q31:Q32)</f>
        <v>0</v>
      </c>
      <c r="R30" s="159"/>
      <c r="S30" s="159"/>
      <c r="T30" s="159"/>
      <c r="U30" s="159"/>
      <c r="V30" s="159">
        <f>SUM(V31:V32)</f>
        <v>0.39</v>
      </c>
      <c r="W30" s="159"/>
      <c r="X30" s="159"/>
      <c r="AG30" t="s">
        <v>101</v>
      </c>
    </row>
    <row r="31" spans="1:60" outlineLevel="1" x14ac:dyDescent="0.2">
      <c r="A31" s="173">
        <v>18</v>
      </c>
      <c r="B31" s="174" t="s">
        <v>151</v>
      </c>
      <c r="C31" s="180" t="s">
        <v>152</v>
      </c>
      <c r="D31" s="175" t="s">
        <v>131</v>
      </c>
      <c r="E31" s="176">
        <v>4</v>
      </c>
      <c r="F31" s="177"/>
      <c r="G31" s="178">
        <f>ROUND(E31*F31,2)</f>
        <v>0</v>
      </c>
      <c r="H31" s="157"/>
      <c r="I31" s="156">
        <f>ROUND(E31*H31,2)</f>
        <v>0</v>
      </c>
      <c r="J31" s="157"/>
      <c r="K31" s="156">
        <f>ROUND(E31*J31,2)</f>
        <v>0</v>
      </c>
      <c r="L31" s="156">
        <v>21</v>
      </c>
      <c r="M31" s="156">
        <f>G31*(1+L31/100)</f>
        <v>0</v>
      </c>
      <c r="N31" s="155">
        <v>5.0000000000000002E-5</v>
      </c>
      <c r="O31" s="155">
        <f>ROUND(E31*N31,2)</f>
        <v>0</v>
      </c>
      <c r="P31" s="155">
        <v>1E-3</v>
      </c>
      <c r="Q31" s="155">
        <f>ROUND(E31*P31,2)</f>
        <v>0</v>
      </c>
      <c r="R31" s="156"/>
      <c r="S31" s="156" t="s">
        <v>105</v>
      </c>
      <c r="T31" s="156" t="s">
        <v>106</v>
      </c>
      <c r="U31" s="156">
        <v>9.7000000000000003E-2</v>
      </c>
      <c r="V31" s="156">
        <f>ROUND(E31*U31,2)</f>
        <v>0.39</v>
      </c>
      <c r="W31" s="156"/>
      <c r="X31" s="156" t="s">
        <v>107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108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3">
        <v>19</v>
      </c>
      <c r="B32" s="174" t="s">
        <v>153</v>
      </c>
      <c r="C32" s="180" t="s">
        <v>154</v>
      </c>
      <c r="D32" s="175" t="s">
        <v>131</v>
      </c>
      <c r="E32" s="176">
        <v>4</v>
      </c>
      <c r="F32" s="177"/>
      <c r="G32" s="178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21</v>
      </c>
      <c r="M32" s="156">
        <f>G32*(1+L32/100)</f>
        <v>0</v>
      </c>
      <c r="N32" s="155">
        <v>0</v>
      </c>
      <c r="O32" s="155">
        <f>ROUND(E32*N32,2)</f>
        <v>0</v>
      </c>
      <c r="P32" s="155">
        <v>0</v>
      </c>
      <c r="Q32" s="155">
        <f>ROUND(E32*P32,2)</f>
        <v>0</v>
      </c>
      <c r="R32" s="156"/>
      <c r="S32" s="156" t="s">
        <v>132</v>
      </c>
      <c r="T32" s="156" t="s">
        <v>106</v>
      </c>
      <c r="U32" s="156">
        <v>0</v>
      </c>
      <c r="V32" s="156">
        <f>ROUND(E32*U32,2)</f>
        <v>0</v>
      </c>
      <c r="W32" s="156"/>
      <c r="X32" s="156" t="s">
        <v>107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108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0" t="s">
        <v>100</v>
      </c>
      <c r="B33" s="161" t="s">
        <v>71</v>
      </c>
      <c r="C33" s="179" t="s">
        <v>68</v>
      </c>
      <c r="D33" s="162"/>
      <c r="E33" s="163"/>
      <c r="F33" s="164"/>
      <c r="G33" s="165">
        <f>SUMIF(AG34:AG36,"&lt;&gt;NOR",G34:G36)</f>
        <v>0</v>
      </c>
      <c r="H33" s="159"/>
      <c r="I33" s="159">
        <f>SUM(I34:I36)</f>
        <v>0</v>
      </c>
      <c r="J33" s="159"/>
      <c r="K33" s="159">
        <f>SUM(K34:K36)</f>
        <v>0</v>
      </c>
      <c r="L33" s="159"/>
      <c r="M33" s="159">
        <f>SUM(M34:M36)</f>
        <v>0</v>
      </c>
      <c r="N33" s="158"/>
      <c r="O33" s="158">
        <f>SUM(O34:O36)</f>
        <v>0</v>
      </c>
      <c r="P33" s="158"/>
      <c r="Q33" s="158">
        <f>SUM(Q34:Q36)</f>
        <v>0</v>
      </c>
      <c r="R33" s="159"/>
      <c r="S33" s="159"/>
      <c r="T33" s="159"/>
      <c r="U33" s="159"/>
      <c r="V33" s="159">
        <f>SUM(V34:V36)</f>
        <v>122.01</v>
      </c>
      <c r="W33" s="159"/>
      <c r="X33" s="159"/>
      <c r="AG33" t="s">
        <v>101</v>
      </c>
    </row>
    <row r="34" spans="1:60" outlineLevel="1" x14ac:dyDescent="0.2">
      <c r="A34" s="173">
        <v>20</v>
      </c>
      <c r="B34" s="174" t="s">
        <v>155</v>
      </c>
      <c r="C34" s="180" t="s">
        <v>156</v>
      </c>
      <c r="D34" s="175" t="s">
        <v>122</v>
      </c>
      <c r="E34" s="176">
        <v>249</v>
      </c>
      <c r="F34" s="177"/>
      <c r="G34" s="178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5">
        <v>0</v>
      </c>
      <c r="O34" s="155">
        <f>ROUND(E34*N34,2)</f>
        <v>0</v>
      </c>
      <c r="P34" s="155">
        <v>0</v>
      </c>
      <c r="Q34" s="155">
        <f>ROUND(E34*P34,2)</f>
        <v>0</v>
      </c>
      <c r="R34" s="156"/>
      <c r="S34" s="156" t="s">
        <v>105</v>
      </c>
      <c r="T34" s="156" t="s">
        <v>105</v>
      </c>
      <c r="U34" s="156">
        <v>0.49</v>
      </c>
      <c r="V34" s="156">
        <f>ROUND(E34*U34,2)</f>
        <v>122.01</v>
      </c>
      <c r="W34" s="156"/>
      <c r="X34" s="156" t="s">
        <v>107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108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3">
        <v>21</v>
      </c>
      <c r="B35" s="174" t="s">
        <v>157</v>
      </c>
      <c r="C35" s="180" t="s">
        <v>158</v>
      </c>
      <c r="D35" s="175" t="s">
        <v>122</v>
      </c>
      <c r="E35" s="176">
        <v>1245</v>
      </c>
      <c r="F35" s="177"/>
      <c r="G35" s="178">
        <f>ROUND(E35*F35,2)</f>
        <v>0</v>
      </c>
      <c r="H35" s="157"/>
      <c r="I35" s="156">
        <f>ROUND(E35*H35,2)</f>
        <v>0</v>
      </c>
      <c r="J35" s="157"/>
      <c r="K35" s="156">
        <f>ROUND(E35*J35,2)</f>
        <v>0</v>
      </c>
      <c r="L35" s="156">
        <v>21</v>
      </c>
      <c r="M35" s="156">
        <f>G35*(1+L35/100)</f>
        <v>0</v>
      </c>
      <c r="N35" s="155">
        <v>0</v>
      </c>
      <c r="O35" s="155">
        <f>ROUND(E35*N35,2)</f>
        <v>0</v>
      </c>
      <c r="P35" s="155">
        <v>0</v>
      </c>
      <c r="Q35" s="155">
        <f>ROUND(E35*P35,2)</f>
        <v>0</v>
      </c>
      <c r="R35" s="156"/>
      <c r="S35" s="156" t="s">
        <v>105</v>
      </c>
      <c r="T35" s="156" t="s">
        <v>105</v>
      </c>
      <c r="U35" s="156">
        <v>0</v>
      </c>
      <c r="V35" s="156">
        <f>ROUND(E35*U35,2)</f>
        <v>0</v>
      </c>
      <c r="W35" s="156"/>
      <c r="X35" s="156" t="s">
        <v>107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108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3">
        <v>22</v>
      </c>
      <c r="B36" s="267" t="s">
        <v>159</v>
      </c>
      <c r="C36" s="263" t="s">
        <v>173</v>
      </c>
      <c r="D36" s="175" t="s">
        <v>122</v>
      </c>
      <c r="E36" s="264">
        <v>249</v>
      </c>
      <c r="F36" s="265"/>
      <c r="G36" s="266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55">
        <v>0</v>
      </c>
      <c r="O36" s="155">
        <f>ROUND(E36*N36,2)</f>
        <v>0</v>
      </c>
      <c r="P36" s="155">
        <v>0</v>
      </c>
      <c r="Q36" s="155">
        <f>ROUND(E36*P36,2)</f>
        <v>0</v>
      </c>
      <c r="R36" s="156"/>
      <c r="S36" s="156" t="s">
        <v>105</v>
      </c>
      <c r="T36" s="156" t="s">
        <v>106</v>
      </c>
      <c r="U36" s="156">
        <v>0</v>
      </c>
      <c r="V36" s="156">
        <f>ROUND(E36*U36,2)</f>
        <v>0</v>
      </c>
      <c r="W36" s="156"/>
      <c r="X36" s="156" t="s">
        <v>107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108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0" t="s">
        <v>100</v>
      </c>
      <c r="B37" s="161" t="s">
        <v>73</v>
      </c>
      <c r="C37" s="179" t="s">
        <v>29</v>
      </c>
      <c r="D37" s="162"/>
      <c r="E37" s="163"/>
      <c r="F37" s="164"/>
      <c r="G37" s="165">
        <f>SUMIF(AG38:AG40,"&lt;&gt;NOR",G38:G40)</f>
        <v>0</v>
      </c>
      <c r="H37" s="159"/>
      <c r="I37" s="159">
        <f>SUM(I38:I40)</f>
        <v>0</v>
      </c>
      <c r="J37" s="159"/>
      <c r="K37" s="159">
        <f>SUM(K38:K40)</f>
        <v>0</v>
      </c>
      <c r="L37" s="159"/>
      <c r="M37" s="159">
        <f>SUM(M38:M40)</f>
        <v>0</v>
      </c>
      <c r="N37" s="158"/>
      <c r="O37" s="158">
        <f>SUM(O38:O40)</f>
        <v>0</v>
      </c>
      <c r="P37" s="158"/>
      <c r="Q37" s="158">
        <f>SUM(Q38:Q40)</f>
        <v>0</v>
      </c>
      <c r="R37" s="159"/>
      <c r="S37" s="159"/>
      <c r="T37" s="159"/>
      <c r="U37" s="159"/>
      <c r="V37" s="159">
        <f>SUM(V38:V40)</f>
        <v>0</v>
      </c>
      <c r="W37" s="159"/>
      <c r="X37" s="159"/>
      <c r="AG37" t="s">
        <v>101</v>
      </c>
    </row>
    <row r="38" spans="1:60" outlineLevel="1" x14ac:dyDescent="0.2">
      <c r="A38" s="173">
        <v>23</v>
      </c>
      <c r="B38" s="174" t="s">
        <v>160</v>
      </c>
      <c r="C38" s="180" t="s">
        <v>161</v>
      </c>
      <c r="D38" s="175" t="s">
        <v>162</v>
      </c>
      <c r="E38" s="176">
        <v>1</v>
      </c>
      <c r="F38" s="177"/>
      <c r="G38" s="178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55">
        <v>0</v>
      </c>
      <c r="O38" s="155">
        <f>ROUND(E38*N38,2)</f>
        <v>0</v>
      </c>
      <c r="P38" s="155">
        <v>0</v>
      </c>
      <c r="Q38" s="155">
        <f>ROUND(E38*P38,2)</f>
        <v>0</v>
      </c>
      <c r="R38" s="156"/>
      <c r="S38" s="156" t="s">
        <v>105</v>
      </c>
      <c r="T38" s="156" t="s">
        <v>106</v>
      </c>
      <c r="U38" s="156">
        <v>0</v>
      </c>
      <c r="V38" s="156">
        <f>ROUND(E38*U38,2)</f>
        <v>0</v>
      </c>
      <c r="W38" s="156"/>
      <c r="X38" s="156" t="s">
        <v>163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164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3">
        <v>24</v>
      </c>
      <c r="B39" s="174" t="s">
        <v>165</v>
      </c>
      <c r="C39" s="180" t="s">
        <v>166</v>
      </c>
      <c r="D39" s="175" t="s">
        <v>162</v>
      </c>
      <c r="E39" s="176">
        <v>1</v>
      </c>
      <c r="F39" s="177"/>
      <c r="G39" s="178">
        <f>ROUND(E39*F39,2)</f>
        <v>0</v>
      </c>
      <c r="H39" s="157"/>
      <c r="I39" s="156">
        <f>ROUND(E39*H39,2)</f>
        <v>0</v>
      </c>
      <c r="J39" s="157"/>
      <c r="K39" s="156">
        <f>ROUND(E39*J39,2)</f>
        <v>0</v>
      </c>
      <c r="L39" s="156">
        <v>21</v>
      </c>
      <c r="M39" s="156">
        <f>G39*(1+L39/100)</f>
        <v>0</v>
      </c>
      <c r="N39" s="155">
        <v>0</v>
      </c>
      <c r="O39" s="155">
        <f>ROUND(E39*N39,2)</f>
        <v>0</v>
      </c>
      <c r="P39" s="155">
        <v>0</v>
      </c>
      <c r="Q39" s="155">
        <f>ROUND(E39*P39,2)</f>
        <v>0</v>
      </c>
      <c r="R39" s="156"/>
      <c r="S39" s="156" t="s">
        <v>105</v>
      </c>
      <c r="T39" s="156" t="s">
        <v>106</v>
      </c>
      <c r="U39" s="156">
        <v>0</v>
      </c>
      <c r="V39" s="156">
        <f>ROUND(E39*U39,2)</f>
        <v>0</v>
      </c>
      <c r="W39" s="156"/>
      <c r="X39" s="156" t="s">
        <v>163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164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25</v>
      </c>
      <c r="B40" s="168" t="s">
        <v>167</v>
      </c>
      <c r="C40" s="181" t="s">
        <v>168</v>
      </c>
      <c r="D40" s="169" t="s">
        <v>162</v>
      </c>
      <c r="E40" s="170">
        <v>1</v>
      </c>
      <c r="F40" s="171"/>
      <c r="G40" s="172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55">
        <v>0</v>
      </c>
      <c r="O40" s="155">
        <f>ROUND(E40*N40,2)</f>
        <v>0</v>
      </c>
      <c r="P40" s="155">
        <v>0</v>
      </c>
      <c r="Q40" s="155">
        <f>ROUND(E40*P40,2)</f>
        <v>0</v>
      </c>
      <c r="R40" s="156"/>
      <c r="S40" s="156" t="s">
        <v>105</v>
      </c>
      <c r="T40" s="156" t="s">
        <v>106</v>
      </c>
      <c r="U40" s="156">
        <v>0</v>
      </c>
      <c r="V40" s="156">
        <f>ROUND(E40*U40,2)</f>
        <v>0</v>
      </c>
      <c r="W40" s="156"/>
      <c r="X40" s="156" t="s">
        <v>163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164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3"/>
      <c r="B41" s="4"/>
      <c r="C41" s="182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AE41">
        <v>15</v>
      </c>
      <c r="AF41">
        <v>21</v>
      </c>
      <c r="AG41" t="s">
        <v>87</v>
      </c>
    </row>
    <row r="42" spans="1:60" x14ac:dyDescent="0.2">
      <c r="A42" s="151"/>
      <c r="B42" s="152" t="s">
        <v>31</v>
      </c>
      <c r="C42" s="183"/>
      <c r="D42" s="153"/>
      <c r="E42" s="154"/>
      <c r="F42" s="154"/>
      <c r="G42" s="166">
        <f>G8+G14+G23+G26+G28+G30+G33+G37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f>SUMIF(L7:L40,AE41,G7:G40)</f>
        <v>0</v>
      </c>
      <c r="AF42">
        <f>SUMIF(L7:L40,AF41,G7:G40)</f>
        <v>0</v>
      </c>
      <c r="AG42" t="s">
        <v>169</v>
      </c>
    </row>
    <row r="43" spans="1:60" x14ac:dyDescent="0.2">
      <c r="A43" s="3"/>
      <c r="B43" s="4"/>
      <c r="C43" s="182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3"/>
      <c r="B44" s="4"/>
      <c r="C44" s="182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61" t="s">
        <v>170</v>
      </c>
      <c r="B45" s="261"/>
      <c r="C45" s="262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42"/>
      <c r="B46" s="243"/>
      <c r="C46" s="244"/>
      <c r="D46" s="243"/>
      <c r="E46" s="243"/>
      <c r="F46" s="243"/>
      <c r="G46" s="24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t="s">
        <v>171</v>
      </c>
    </row>
    <row r="47" spans="1:60" x14ac:dyDescent="0.2">
      <c r="A47" s="246"/>
      <c r="B47" s="247"/>
      <c r="C47" s="248"/>
      <c r="D47" s="247"/>
      <c r="E47" s="247"/>
      <c r="F47" s="247"/>
      <c r="G47" s="24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A48" s="246"/>
      <c r="B48" s="247"/>
      <c r="C48" s="248"/>
      <c r="D48" s="247"/>
      <c r="E48" s="247"/>
      <c r="F48" s="247"/>
      <c r="G48" s="24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246"/>
      <c r="B49" s="247"/>
      <c r="C49" s="248"/>
      <c r="D49" s="247"/>
      <c r="E49" s="247"/>
      <c r="F49" s="247"/>
      <c r="G49" s="24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50"/>
      <c r="B50" s="251"/>
      <c r="C50" s="252"/>
      <c r="D50" s="251"/>
      <c r="E50" s="251"/>
      <c r="F50" s="251"/>
      <c r="G50" s="25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3"/>
      <c r="B51" s="4"/>
      <c r="C51" s="182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C52" s="184"/>
      <c r="D52" s="10"/>
      <c r="AG52" t="s">
        <v>172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6:G50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jarisek</dc:creator>
  <cp:lastModifiedBy>Pisková Radana</cp:lastModifiedBy>
  <cp:lastPrinted>2019-03-19T12:27:02Z</cp:lastPrinted>
  <dcterms:created xsi:type="dcterms:W3CDTF">2009-04-08T07:15:50Z</dcterms:created>
  <dcterms:modified xsi:type="dcterms:W3CDTF">2023-04-18T08:53:29Z</dcterms:modified>
</cp:coreProperties>
</file>