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720" activeTab="4"/>
  </bookViews>
  <sheets>
    <sheet name="Pokyny pro vyplnění" sheetId="11" r:id="rId1"/>
    <sheet name="Stavba" sheetId="1" r:id="rId2"/>
    <sheet name="VzorPolozky" sheetId="10" state="hidden" r:id="rId3"/>
    <sheet name="1 1 Naklady" sheetId="12" r:id="rId4"/>
    <sheet name="2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Naklady'!$1:$7</definedName>
    <definedName name="_xlnm.Print_Titles" localSheetId="4">'2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Naklady'!$A$1:$X$42</definedName>
    <definedName name="_xlnm.Print_Area" localSheetId="4">'2 1 Pol'!$A$1:$X$89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G41" i="1"/>
  <c r="F41" i="1"/>
  <c r="G40" i="1"/>
  <c r="F40" i="1"/>
  <c r="BA78" i="13"/>
  <c r="BA71" i="13"/>
  <c r="BA68" i="13"/>
  <c r="BA52" i="13"/>
  <c r="BA13" i="13"/>
  <c r="G9" i="13"/>
  <c r="I9" i="13"/>
  <c r="K9" i="13"/>
  <c r="K8" i="13" s="1"/>
  <c r="O9" i="13"/>
  <c r="O8" i="13" s="1"/>
  <c r="Q9" i="13"/>
  <c r="Q8" i="13" s="1"/>
  <c r="V9" i="13"/>
  <c r="G12" i="13"/>
  <c r="M12" i="13" s="1"/>
  <c r="I12" i="13"/>
  <c r="K12" i="13"/>
  <c r="O12" i="13"/>
  <c r="Q12" i="13"/>
  <c r="V12" i="13"/>
  <c r="G16" i="13"/>
  <c r="I16" i="13"/>
  <c r="K16" i="13"/>
  <c r="M16" i="13"/>
  <c r="O16" i="13"/>
  <c r="Q16" i="13"/>
  <c r="V16" i="13"/>
  <c r="G18" i="13"/>
  <c r="M18" i="13" s="1"/>
  <c r="I18" i="13"/>
  <c r="K18" i="13"/>
  <c r="O18" i="13"/>
  <c r="Q18" i="13"/>
  <c r="V18" i="13"/>
  <c r="G21" i="13"/>
  <c r="I21" i="13"/>
  <c r="K21" i="13"/>
  <c r="M21" i="13"/>
  <c r="O21" i="13"/>
  <c r="Q21" i="13"/>
  <c r="V21" i="13"/>
  <c r="V8" i="13" s="1"/>
  <c r="G23" i="13"/>
  <c r="I23" i="13"/>
  <c r="K23" i="13"/>
  <c r="M23" i="13"/>
  <c r="O23" i="13"/>
  <c r="Q23" i="13"/>
  <c r="V23" i="13"/>
  <c r="G25" i="13"/>
  <c r="I25" i="13"/>
  <c r="K25" i="13"/>
  <c r="O25" i="13"/>
  <c r="Q25" i="13"/>
  <c r="V25" i="13"/>
  <c r="G28" i="13"/>
  <c r="M28" i="13" s="1"/>
  <c r="I28" i="13"/>
  <c r="I8" i="13" s="1"/>
  <c r="K28" i="13"/>
  <c r="O28" i="13"/>
  <c r="Q28" i="13"/>
  <c r="V28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8" i="13"/>
  <c r="M38" i="13"/>
  <c r="O38" i="13"/>
  <c r="Q38" i="13"/>
  <c r="V38" i="13"/>
  <c r="G39" i="13"/>
  <c r="I39" i="13"/>
  <c r="I38" i="13" s="1"/>
  <c r="K39" i="13"/>
  <c r="K38" i="13" s="1"/>
  <c r="M39" i="13"/>
  <c r="O39" i="13"/>
  <c r="Q39" i="13"/>
  <c r="V39" i="13"/>
  <c r="G41" i="13"/>
  <c r="Q41" i="13"/>
  <c r="V41" i="13"/>
  <c r="G42" i="13"/>
  <c r="M42" i="13" s="1"/>
  <c r="M41" i="13" s="1"/>
  <c r="I42" i="13"/>
  <c r="I41" i="13" s="1"/>
  <c r="K42" i="13"/>
  <c r="O42" i="13"/>
  <c r="O41" i="13" s="1"/>
  <c r="Q42" i="13"/>
  <c r="V42" i="13"/>
  <c r="G44" i="13"/>
  <c r="M44" i="13" s="1"/>
  <c r="I44" i="13"/>
  <c r="K44" i="13"/>
  <c r="K41" i="13" s="1"/>
  <c r="O44" i="13"/>
  <c r="Q44" i="13"/>
  <c r="V44" i="13"/>
  <c r="G46" i="13"/>
  <c r="I46" i="13"/>
  <c r="K46" i="13"/>
  <c r="M46" i="13"/>
  <c r="O46" i="13"/>
  <c r="Q46" i="13"/>
  <c r="V46" i="13"/>
  <c r="O50" i="13"/>
  <c r="G51" i="13"/>
  <c r="I51" i="13"/>
  <c r="K51" i="13"/>
  <c r="M51" i="13"/>
  <c r="O51" i="13"/>
  <c r="Q51" i="13"/>
  <c r="Q50" i="13" s="1"/>
  <c r="V51" i="13"/>
  <c r="G55" i="13"/>
  <c r="G50" i="13" s="1"/>
  <c r="I55" i="13"/>
  <c r="K55" i="13"/>
  <c r="M55" i="13"/>
  <c r="O55" i="13"/>
  <c r="Q55" i="13"/>
  <c r="V55" i="13"/>
  <c r="V50" i="13" s="1"/>
  <c r="G57" i="13"/>
  <c r="I57" i="13"/>
  <c r="K57" i="13"/>
  <c r="M57" i="13"/>
  <c r="O57" i="13"/>
  <c r="Q57" i="13"/>
  <c r="V57" i="13"/>
  <c r="G60" i="13"/>
  <c r="M60" i="13" s="1"/>
  <c r="M50" i="13" s="1"/>
  <c r="I60" i="13"/>
  <c r="K60" i="13"/>
  <c r="O60" i="13"/>
  <c r="Q60" i="13"/>
  <c r="V60" i="13"/>
  <c r="G62" i="13"/>
  <c r="M62" i="13" s="1"/>
  <c r="I62" i="13"/>
  <c r="I50" i="13" s="1"/>
  <c r="K62" i="13"/>
  <c r="O62" i="13"/>
  <c r="Q62" i="13"/>
  <c r="V62" i="13"/>
  <c r="G64" i="13"/>
  <c r="M64" i="13" s="1"/>
  <c r="I64" i="13"/>
  <c r="K64" i="13"/>
  <c r="K50" i="13" s="1"/>
  <c r="O64" i="13"/>
  <c r="Q64" i="13"/>
  <c r="V64" i="13"/>
  <c r="G66" i="13"/>
  <c r="I66" i="13"/>
  <c r="K66" i="13"/>
  <c r="M66" i="13"/>
  <c r="G67" i="13"/>
  <c r="I67" i="13"/>
  <c r="K67" i="13"/>
  <c r="M67" i="13"/>
  <c r="O67" i="13"/>
  <c r="O66" i="13" s="1"/>
  <c r="Q67" i="13"/>
  <c r="V67" i="13"/>
  <c r="V66" i="13" s="1"/>
  <c r="G70" i="13"/>
  <c r="I70" i="13"/>
  <c r="K70" i="13"/>
  <c r="M70" i="13"/>
  <c r="O70" i="13"/>
  <c r="Q70" i="13"/>
  <c r="Q66" i="13" s="1"/>
  <c r="V70" i="13"/>
  <c r="G73" i="13"/>
  <c r="K73" i="13"/>
  <c r="M73" i="13"/>
  <c r="O73" i="13"/>
  <c r="Q73" i="13"/>
  <c r="V73" i="13"/>
  <c r="G74" i="13"/>
  <c r="I74" i="13"/>
  <c r="I73" i="13" s="1"/>
  <c r="K74" i="13"/>
  <c r="M74" i="13"/>
  <c r="O74" i="13"/>
  <c r="Q74" i="13"/>
  <c r="V74" i="13"/>
  <c r="G76" i="13"/>
  <c r="K76" i="13"/>
  <c r="O76" i="13"/>
  <c r="Q76" i="13"/>
  <c r="V76" i="13"/>
  <c r="G77" i="13"/>
  <c r="M77" i="13" s="1"/>
  <c r="M76" i="13" s="1"/>
  <c r="I77" i="13"/>
  <c r="I76" i="13" s="1"/>
  <c r="K77" i="13"/>
  <c r="O77" i="13"/>
  <c r="Q77" i="13"/>
  <c r="V77" i="13"/>
  <c r="G80" i="13"/>
  <c r="I80" i="13"/>
  <c r="K80" i="13"/>
  <c r="G81" i="13"/>
  <c r="I81" i="13"/>
  <c r="K81" i="13"/>
  <c r="M81" i="13"/>
  <c r="M80" i="13" s="1"/>
  <c r="O81" i="13"/>
  <c r="Q81" i="13"/>
  <c r="Q80" i="13" s="1"/>
  <c r="V81" i="13"/>
  <c r="G84" i="13"/>
  <c r="I84" i="13"/>
  <c r="K84" i="13"/>
  <c r="M84" i="13"/>
  <c r="O84" i="13"/>
  <c r="O80" i="13" s="1"/>
  <c r="Q84" i="13"/>
  <c r="V84" i="13"/>
  <c r="V80" i="13" s="1"/>
  <c r="AE88" i="13"/>
  <c r="F44" i="1" s="1"/>
  <c r="G41" i="12"/>
  <c r="BA39" i="12"/>
  <c r="BA38" i="12"/>
  <c r="BA36" i="12"/>
  <c r="BA34" i="12"/>
  <c r="BA31" i="12"/>
  <c r="BA28" i="12"/>
  <c r="BA26" i="12"/>
  <c r="BA25" i="12"/>
  <c r="BA23" i="12"/>
  <c r="BA13" i="12"/>
  <c r="BA10" i="12"/>
  <c r="G9" i="12"/>
  <c r="I9" i="12"/>
  <c r="I8" i="12" s="1"/>
  <c r="K9" i="12"/>
  <c r="M9" i="12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22" i="12"/>
  <c r="M22" i="12" s="1"/>
  <c r="I22" i="12"/>
  <c r="K22" i="12"/>
  <c r="O22" i="12"/>
  <c r="Q22" i="12"/>
  <c r="V22" i="12"/>
  <c r="G24" i="12"/>
  <c r="AF41" i="12" s="1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G29" i="12"/>
  <c r="M29" i="12" s="1"/>
  <c r="I29" i="12"/>
  <c r="K29" i="12"/>
  <c r="K8" i="12" s="1"/>
  <c r="O29" i="12"/>
  <c r="Q29" i="12"/>
  <c r="V29" i="12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G35" i="12"/>
  <c r="I35" i="12"/>
  <c r="K35" i="12"/>
  <c r="M35" i="12"/>
  <c r="O35" i="12"/>
  <c r="Q35" i="12"/>
  <c r="V35" i="12"/>
  <c r="G37" i="12"/>
  <c r="I37" i="12"/>
  <c r="K37" i="12"/>
  <c r="M37" i="12"/>
  <c r="O37" i="12"/>
  <c r="Q37" i="12"/>
  <c r="V37" i="12"/>
  <c r="AE41" i="12"/>
  <c r="I20" i="1"/>
  <c r="I19" i="1"/>
  <c r="I18" i="1"/>
  <c r="I17" i="1"/>
  <c r="H42" i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G8" i="13" l="1"/>
  <c r="G88" i="13" s="1"/>
  <c r="AF88" i="13"/>
  <c r="G43" i="1" s="1"/>
  <c r="F43" i="1"/>
  <c r="F39" i="1"/>
  <c r="M9" i="13"/>
  <c r="M25" i="13"/>
  <c r="G8" i="12"/>
  <c r="M24" i="12"/>
  <c r="M8" i="12" s="1"/>
  <c r="I57" i="1" l="1"/>
  <c r="I16" i="1" s="1"/>
  <c r="I21" i="1" s="1"/>
  <c r="H43" i="1"/>
  <c r="I43" i="1" s="1"/>
  <c r="G44" i="1"/>
  <c r="H44" i="1" s="1"/>
  <c r="I44" i="1" s="1"/>
  <c r="G39" i="1"/>
  <c r="G45" i="1" s="1"/>
  <c r="G25" i="1" s="1"/>
  <c r="A25" i="1" s="1"/>
  <c r="A26" i="1" s="1"/>
  <c r="G26" i="1" s="1"/>
  <c r="F45" i="1"/>
  <c r="M8" i="13"/>
  <c r="J43" i="1"/>
  <c r="J44" i="1"/>
  <c r="J39" i="1"/>
  <c r="J41" i="1"/>
  <c r="J40" i="1"/>
  <c r="I64" i="1" l="1"/>
  <c r="J57" i="1" s="1"/>
  <c r="H39" i="1"/>
  <c r="J45" i="1"/>
  <c r="J61" i="1"/>
  <c r="J60" i="1"/>
  <c r="G23" i="1"/>
  <c r="A23" i="1" s="1"/>
  <c r="A24" i="1" s="1"/>
  <c r="G24" i="1" s="1"/>
  <c r="A27" i="1" s="1"/>
  <c r="A29" i="1" s="1"/>
  <c r="G29" i="1" s="1"/>
  <c r="G27" i="1" s="1"/>
  <c r="G28" i="1"/>
  <c r="H45" i="1"/>
  <c r="I39" i="1"/>
  <c r="I45" i="1" s="1"/>
  <c r="J58" i="1" l="1"/>
  <c r="J63" i="1"/>
  <c r="J64" i="1" s="1"/>
  <c r="J59" i="1"/>
  <c r="J62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Karel Kuchař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Karel Kuchař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<sst xmlns="http://schemas.openxmlformats.org/spreadsheetml/2006/main" count="658" uniqueCount="271">
  <si>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</si>
  <si>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</si>
  <si>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</si>
  <si>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</si>
  <si>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</si>
  <si>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</si>
  <si>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</si>
  <si>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</si>
  <si>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</si>
  <si>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</si>
  <si>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</si>
  <si>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</si>
  <si>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</si>
  <si>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</si>
  <si>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</si>
  <si>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</si>
  <si>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</si>
  <si>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</si>
  <si>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</si>
  <si>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</si>
  <si>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</si>
  <si>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</si>
  <si>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</si>
  <si>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</si>
  <si>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</si>
  <si>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</si>
  <si>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</si>
  <si>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</si>
  <si>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</si>
  <si>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</si>
  <si>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</si>
  <si>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</si>
  <si>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</si>
  <si>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</si>
  <si>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</si>
  <si>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</si>
  <si>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</si>
  <si>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</si>
  <si>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</si>
  <si>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</si>
  <si>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</si>
  <si>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</si>
  <si>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</si>
  <si>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Karel Kuchař</t>
  </si>
  <si>
    <t>41_1</t>
  </si>
  <si>
    <t>ROZŠÍŘENÍ HŘBITOVA, ZVÝŠENÍ KAPACITY- PÁTEŘNÍ CHODNÍK</t>
  </si>
  <si>
    <t>NELL PROJEKT s.r.o.</t>
  </si>
  <si>
    <t>Zarámí 428</t>
  </si>
  <si>
    <t>Zlín</t>
  </si>
  <si>
    <t>76001</t>
  </si>
  <si>
    <t>29209081</t>
  </si>
  <si>
    <t>CZ29209081</t>
  </si>
  <si>
    <t>Stavba</t>
  </si>
  <si>
    <t>Ostatní a vedlejší náklady</t>
  </si>
  <si>
    <t>1</t>
  </si>
  <si>
    <t>Vedlejší rozpočtové náklady</t>
  </si>
  <si>
    <t>Stavební objekt</t>
  </si>
  <si>
    <t>2</t>
  </si>
  <si>
    <t>Celkem za stavbu</t>
  </si>
  <si>
    <t>CZK</t>
  </si>
  <si>
    <t>#POPS</t>
  </si>
  <si>
    <t>Popis stavby: 41_1 - ROZŠÍŘENÍ HŘBITOVA, ZVÝŠENÍ KAPACITY- PÁTEŘNÍ CHODNÍK</t>
  </si>
  <si>
    <t>#POPO</t>
  </si>
  <si>
    <t>Popis objektu: 1 - Vedlejší rozpočtové náklady</t>
  </si>
  <si>
    <t>#POPR</t>
  </si>
  <si>
    <t>Popis rozpočtu: 1 - Vedlejší rozpočtové náklady</t>
  </si>
  <si>
    <t>Popis objektu: 2 - ROZŠÍŘENÍ HŘBITOVA, ZVÝŠENÍ KAPACITY- PÁTEŘNÍ CHODNÍK</t>
  </si>
  <si>
    <t>Popis rozpočtu: 1 - ROZŠÍŘENÍ HŘBITOVA, ZVÝŠENÍ KAPACITY- PÁTEŘNÍ CHODNÍK</t>
  </si>
  <si>
    <t>Rekapitulace dílů</t>
  </si>
  <si>
    <t>Typ dílu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</si>
  <si>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</si>
  <si>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</si>
  <si>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</si>
  <si>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</si>
  <si>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</si>
  <si>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</si>
  <si>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</si>
  <si>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</si>
  <si>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</si>
  <si>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</si>
  <si>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</si>
  <si>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</si>
  <si>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</si>
  <si>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</si>
  <si>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</si>
  <si>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</si>
  <si>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</si>
  <si>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</si>
  <si>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</si>
  <si>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</si>
  <si>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</si>
  <si>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</si>
  <si>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</si>
  <si>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</si>
  <si>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</si>
  <si>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</si>
  <si>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</si>
  <si>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</si>
  <si>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</si>
  <si>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</si>
  <si>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</si>
  <si>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</si>
  <si>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</si>
  <si>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</si>
  <si>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</si>
  <si>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</si>
  <si>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</si>
  <si>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</si>
  <si>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</si>
  <si>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</si>
  <si>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</si>
  <si>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</si>
  <si>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</si>
  <si>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</si>
  <si>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</si>
  <si>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22/ II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</si>
  <si>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</si>
  <si>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</si>
  <si>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</si>
  <si>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</si>
  <si>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</si>
  <si>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R4</t>
  </si>
  <si>
    <t>Úklid staveniště před protokolárním předáním a převzetím díla</t>
  </si>
  <si>
    <t>soubor</t>
  </si>
  <si>
    <t>Vlastní</t>
  </si>
  <si>
    <t>Práce</t>
  </si>
  <si>
    <t>POL1_</t>
  </si>
  <si>
    <t>00523  R</t>
  </si>
  <si>
    <t>Zkoušky a revize</t>
  </si>
  <si>
    <t>Náklady zhotovitele, související s prováděním zkoušek a revizí předepsaných technickými normami, TP nebo objednatelem a které jsou pro provedení díla nezbytné.</t>
  </si>
  <si>
    <t>Např.:</t>
  </si>
  <si>
    <t>ČSN 72 1006 - Kontrola zhutnění zemin a sypanin</t>
  </si>
  <si>
    <t>ČSN 73 6175 - Měření a hodnocení nerovnosti povrchů vozovek</t>
  </si>
  <si>
    <t>ČSN 73 6192 - Rázové zatěžovací zkoušky vozovek a podloží</t>
  </si>
  <si>
    <t>ČSN EN 1610 - Provádění stok a kanalizačních přípojek a jejich zkoušení</t>
  </si>
  <si>
    <t>TKP 18 Beton pro konstrukce</t>
  </si>
  <si>
    <t>ČSN  EN 206  Beton</t>
  </si>
  <si>
    <t>atd.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</si>
  <si>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</si>
  <si>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</si>
  <si>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</si>
  <si>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R</t>
  </si>
  <si>
    <t>Fotodokumentace stavby</t>
  </si>
  <si>
    <t>Fotodokumentace stavby před zahájením stavby, v průběhu výstavby a po stavbě. Zařazení fotek do fotoalba v časové posloupnosti a popisem činnosti a číslem objektů v listinné a digitální podobě.</t>
  </si>
  <si>
    <t>Zhotovitel zaznamená průběh prací. Fotky budou dokládat postup prací po jednotlivých dnech a fakturovaných položkách, nasazení jednotlivých mechanizmů, prováděných zkouškách, bude předáno na CD s popisem po jednotlivých dnech.</t>
  </si>
  <si>
    <t>005121 R</t>
  </si>
  <si>
    <t>Zařízení staveniště</t>
  </si>
  <si>
    <t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t>
  </si>
  <si>
    <t>R1</t>
  </si>
  <si>
    <t>Kompletační a koordinační činnost</t>
  </si>
  <si>
    <t>R3</t>
  </si>
  <si>
    <t>Uvedení všech povrchů dotčených stavbou do původního stavu</t>
  </si>
  <si>
    <t>Uvedení všech povrchů dotčených stavbou do původního stavu (komunikace, chodníky zeleň, příkopy, propustky), včetně opravy, údržby a průběžného čištění, kropení komunikací užívaných v průběhu stavby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</si>
  <si>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</si>
  <si>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</si>
  <si>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</si>
  <si>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005241020R</t>
  </si>
  <si>
    <t xml:space="preserve">Geodetické zaměření skutečného provedení  </t>
  </si>
  <si>
    <t>- náklady na provedení skutečného zaměření stavby v rozsahu nezbytném pro zápis změny do katastru nemovitostí.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</si>
  <si>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</si>
  <si>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</si>
  <si>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</si>
  <si>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- 2x vyhotovení - dokumentace v listinné a digitální podobě, zakreslení změn PD, vč. revizí, prohlášení o shodě apod.</t>
  </si>
  <si>
    <t>SUM</t>
  </si>
  <si>
    <t>Geodetické zaměření rohů stavby, stabilizace bodů a sestavení laviček.</t>
  </si>
  <si>
    <t>END</t>
  </si>
  <si>
    <t>Položkový soupis prací a dodávek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</si>
  <si>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</si>
  <si>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</si>
  <si>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</si>
  <si>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</si>
  <si>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s přemístěním hmot na skládku na vzdálenost do 3 m nebo s naložením na dopravní prostředek</t>
  </si>
  <si>
    <t>SPI</t>
  </si>
  <si>
    <t>10</t>
  </si>
  <si>
    <t>VV</t>
  </si>
  <si>
    <t>122202202R00</t>
  </si>
  <si>
    <t>Odkopávky a prokopávky pro silnice v hornině 3 přes 100 do 1 000 m3</t>
  </si>
  <si>
    <t>m3</t>
  </si>
  <si>
    <t>800-1</t>
  </si>
  <si>
    <t>s přemístěním výkopku v příčných profilech na vzdálenost do 15 m nebo s naložením na dopravní prostředek.</t>
  </si>
  <si>
    <t>chodníky : 346,8*0,5</t>
  </si>
  <si>
    <t>sanace : 346,8*0,3</t>
  </si>
  <si>
    <t>167101102R00</t>
  </si>
  <si>
    <t>Nakládání, skládání, překládání neulehlého výkopku nakládání výkopku_x000D_
 přes 100 m3, z horniny 1 až 4</t>
  </si>
  <si>
    <t>277,44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</si>
  <si>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</si>
  <si>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</si>
  <si>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</si>
  <si>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</si>
  <si>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</si>
  <si>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</si>
  <si>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181101102R00</t>
  </si>
  <si>
    <t>Úprava pláně v zářezech v hornině 1 až 4, se zhutněním</t>
  </si>
  <si>
    <t>vyrovnáním výškových rozdílů, ploch vodorovných a ploch do sklonu 1 : 5.</t>
  </si>
  <si>
    <t>346,8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</si>
  <si>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</si>
  <si>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</si>
  <si>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</si>
  <si>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</si>
  <si>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použita vytěžená zemina</t>
  </si>
  <si>
    <t>250</t>
  </si>
  <si>
    <t>183403114R00</t>
  </si>
  <si>
    <t>183403153R00</t>
  </si>
  <si>
    <t>180401211R00</t>
  </si>
  <si>
    <t>na půdě předem připravené s pokosením, naložením, odvozem odpadu do 20 km a se složením,</t>
  </si>
  <si>
    <t>00572473R</t>
  </si>
  <si>
    <t>kg</t>
  </si>
  <si>
    <t>SPCM</t>
  </si>
  <si>
    <t>Specifikace</t>
  </si>
  <si>
    <t>POL3_</t>
  </si>
  <si>
    <t>250*0,025</t>
  </si>
  <si>
    <t>564851111R00</t>
  </si>
  <si>
    <t>Podklad ze štěrkodrti s rozprostřením a zhutněním frakce 0-63 mm, tloušťka po zhutnění 150 mm</t>
  </si>
  <si>
    <t>sanace v případě neúnosného podloží 2x 15 cm : 346,8*2</t>
  </si>
  <si>
    <t>583417034R1</t>
  </si>
  <si>
    <t>Kamenivo drcené frakce  0/150 Zlínský kraj</t>
  </si>
  <si>
    <t>t</t>
  </si>
  <si>
    <t>104,04*2,2</t>
  </si>
  <si>
    <t>568111111R00</t>
  </si>
  <si>
    <t>Vyztužení podkladní vrstvy z geotextilie, sklon povrchu do 1:5, role šířky 3 m</t>
  </si>
  <si>
    <t>67352024R</t>
  </si>
  <si>
    <t>geotextilie PP; funkce separační, ochranná, výztužná, filtrační; plošná hmotnost 215 g/m2; tl. při 2 kPa 1,00 mm</t>
  </si>
  <si>
    <t>- z polypropylenu</t>
  </si>
  <si>
    <t>- pevnost v tahu podélně/příčně:40,0 / 40,0 kN/m</t>
  </si>
  <si>
    <t>346,8*1,2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</si>
  <si>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</si>
  <si>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</si>
  <si>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</si>
  <si>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plocha ze situace : 289</t>
  </si>
  <si>
    <t>předláždění napojení : 10</t>
  </si>
  <si>
    <t>596291111R00</t>
  </si>
  <si>
    <t>Řezání zámkové dlažby tloušťky 60 mm</t>
  </si>
  <si>
    <t>m</t>
  </si>
  <si>
    <t>100</t>
  </si>
  <si>
    <t>567122111R00</t>
  </si>
  <si>
    <t>Podklad z kameniva zpevněného cementem SC C8/10, tloušťka po zhutnění 120 mm</t>
  </si>
  <si>
    <t>bez dilatačních spár, s rozprostřením a zhutněním, ošetřením povrchu podkladu vodou</t>
  </si>
  <si>
    <t>Plocha ze Situace : 289*1,1</t>
  </si>
  <si>
    <t>564851111RT2</t>
  </si>
  <si>
    <t>Podklad ze štěrkodrti s rozprostřením a zhutněním frakce 0-32 mm, tloušťka po zhutnění 150 mm</t>
  </si>
  <si>
    <t>289*1,2</t>
  </si>
  <si>
    <t>59245020R2</t>
  </si>
  <si>
    <t>Dlažba DITON SAN MARINO NERO tl. 6 cm</t>
  </si>
  <si>
    <t>plocha ze situace : 289*1,05</t>
  </si>
  <si>
    <t>59217421R1</t>
  </si>
  <si>
    <t>Betonový obrubník SAN MARINO NERO 1000x80x200 mm, přírodní</t>
  </si>
  <si>
    <t>kus</t>
  </si>
  <si>
    <t>278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</si>
  <si>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</si>
  <si>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</si>
  <si>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</si>
  <si>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899431111R00</t>
  </si>
  <si>
    <t>Výšková úprava uličního vstupu nebo vpustě do 20 cm zvýšením krytu šoupěte</t>
  </si>
  <si>
    <t>9178621111R0T00</t>
  </si>
  <si>
    <t>Osazení stojat. obrub.bet. s opěrou,lože z C 20/25</t>
  </si>
  <si>
    <t>270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</si>
  <si>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</si>
  <si>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</si>
  <si>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</si>
  <si>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998222011R00</t>
  </si>
  <si>
    <t>Přesun hmot pozemních komunikací, kryt z kameniva jakékoliv délky objektu</t>
  </si>
  <si>
    <t>vodorovně do 200 m</t>
  </si>
  <si>
    <t>465,41</t>
  </si>
  <si>
    <t>998223011R00</t>
  </si>
  <si>
    <t>Přesun hmot pozemních komunikací, kryt dlážděný jakékoliv délky objektu</t>
  </si>
  <si>
    <t>70,06</t>
  </si>
  <si>
    <r>
      <t xml:space="preserve">Poplatky za skládku horniny 1- 4, skupina 17 05 04 z Katalogu odpadů - </t>
    </r>
    <r>
      <rPr>
        <b/>
        <sz val="11"/>
        <color rgb="FFFF0000"/>
        <rFont val="Arial CE"/>
        <charset val="238"/>
      </rPr>
      <t>NENACEŇOVAT</t>
    </r>
  </si>
  <si>
    <r>
      <t>Obdělávání půdy kultivátorováním, v rovině nebo na svahu 1:5 -</t>
    </r>
    <r>
      <rPr>
        <b/>
        <sz val="10"/>
        <color rgb="FFFF0000"/>
        <rFont val="Arial CE"/>
        <charset val="238"/>
      </rPr>
      <t xml:space="preserve"> NENACEŇOVAT</t>
    </r>
  </si>
  <si>
    <r>
      <t xml:space="preserve">Obdělávání půdy hrabáním, v rovině nebo na svahu 1:5 - </t>
    </r>
    <r>
      <rPr>
        <b/>
        <sz val="11"/>
        <color rgb="FFFF0000"/>
        <rFont val="Arial CE"/>
        <charset val="238"/>
      </rPr>
      <t>NENACEŇOVAT</t>
    </r>
  </si>
  <si>
    <r>
      <t>Založení trávníku luční trávník, výsevem, v rovině nebo na svahu do 1:5 -</t>
    </r>
    <r>
      <rPr>
        <b/>
        <sz val="11"/>
        <color rgb="FFFF0000"/>
        <rFont val="Arial CE"/>
        <charset val="238"/>
      </rPr>
      <t xml:space="preserve"> NENACEŇOVAT</t>
    </r>
  </si>
  <si>
    <r>
      <t>směs travní luční,sušší a vlhčí podm. -</t>
    </r>
    <r>
      <rPr>
        <b/>
        <sz val="11"/>
        <color rgb="FFFF0000"/>
        <rFont val="Arial CE"/>
        <charset val="238"/>
      </rPr>
      <t xml:space="preserve"> NENACEŇOVAT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</si>
</sst>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10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0" fontId="16" fillId="6" borderId="40" xfId="0" applyFont="1" applyFill="1" applyBorder="1" applyAlignment="1">
      <alignment horizontal="center" vertical="top" shrinkToFit="1"/>
    </xf>
    <xf numFmtId="164" fontId="16" fillId="6" borderId="40" xfId="0" applyNumberFormat="1" applyFont="1" applyFill="1" applyBorder="1" applyAlignment="1">
      <alignment vertical="top" shrinkToFit="1"/>
    </xf>
    <xf numFmtId="4" fontId="16" fillId="6" borderId="40" xfId="0" applyNumberFormat="1" applyFont="1" applyFill="1" applyBorder="1" applyAlignment="1" applyProtection="1">
      <alignment vertical="top" shrinkToFit="1"/>
      <protection locked="0"/>
    </xf>
    <xf numFmtId="4" fontId="16" fillId="6" borderId="40" xfId="0" applyNumberFormat="1" applyFont="1" applyFill="1" applyBorder="1" applyAlignment="1">
      <alignment vertical="top" shrinkToFit="1"/>
    </xf>
    <xf numFmtId="0" fontId="16" fillId="6" borderId="43" xfId="0" applyFont="1" applyFill="1" applyBorder="1" applyAlignment="1">
      <alignment horizontal="center" vertical="top" shrinkToFit="1"/>
    </xf>
    <xf numFmtId="164" fontId="16" fillId="6" borderId="43" xfId="0" applyNumberFormat="1" applyFont="1" applyFill="1" applyBorder="1" applyAlignment="1">
      <alignment vertical="top" shrinkToFit="1"/>
    </xf>
    <xf numFmtId="4" fontId="16" fillId="6" borderId="43" xfId="0" applyNumberFormat="1" applyFont="1" applyFill="1" applyBorder="1" applyAlignment="1">
      <alignment vertical="top" shrinkToFit="1"/>
    </xf>
    <xf numFmtId="49" fontId="20" fillId="6" borderId="40" xfId="0" applyNumberFormat="1" applyFont="1" applyFill="1" applyBorder="1" applyAlignment="1">
      <alignment horizontal="left" vertical="top" wrapText="1"/>
    </xf>
    <xf numFmtId="49" fontId="20" fillId="6" borderId="43" xfId="0" applyNumberFormat="1" applyFont="1" applyFill="1" applyBorder="1" applyAlignment="1">
      <alignment horizontal="left" vertical="top" wrapText="1"/>
    </xf>
    <xf numFmtId="4" fontId="16" fillId="6" borderId="40" xfId="0" applyNumberFormat="1" applyFont="1" applyFill="1" applyBorder="1" applyAlignment="1" applyProtection="1">
      <alignment vertical="top" shrinkToFit="1"/>
    </xf>
    <xf numFmtId="4" fontId="16" fillId="6" borderId="43" xfId="0" applyNumberFormat="1" applyFont="1" applyFill="1" applyBorder="1" applyAlignment="1" applyProtection="1">
      <alignment vertical="top" shrinkToFi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20" fillId="6" borderId="18" xfId="0" applyNumberFormat="1" applyFont="1" applyFill="1" applyBorder="1" applyAlignment="1">
      <alignment horizontal="left" vertical="top" wrapText="1"/>
    </xf>
    <xf numFmtId="0" fontId="20" fillId="6" borderId="18" xfId="0" applyNumberFormat="1" applyFont="1" applyFill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F18" sqref="F18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sheetProtection algorithmName="SHA-512" hashValue="MpnnYQDq3hKBIWehZTbP5HN6mVWlmFBdo1akLu51EfTf1CixfIfgZw58JVxvNrhC+uVqB/04z60FzbzPiz38IA==" saltValue="IMqDbPTAGCAkgOI4JeYXL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8" t="s">
        <v>41</v>
      </c>
      <c r="C1" s="239"/>
      <c r="D1" s="239"/>
      <c r="E1" s="239"/>
      <c r="F1" s="239"/>
      <c r="G1" s="239"/>
      <c r="H1" s="239"/>
      <c r="I1" s="239"/>
      <c r="J1" s="240"/>
    </row>
    <row r="2" spans="1:15" ht="36" customHeight="1" x14ac:dyDescent="0.2">
      <c r="A2" s="2"/>
      <c r="B2" s="74" t="s">
        <v>22</v>
      </c>
      <c r="C2" s="75"/>
      <c r="D2" s="76" t="s">
        <v>44</v>
      </c>
      <c r="E2" s="244" t="s">
        <v>45</v>
      </c>
      <c r="F2" s="245"/>
      <c r="G2" s="245"/>
      <c r="H2" s="245"/>
      <c r="I2" s="245"/>
      <c r="J2" s="246"/>
      <c r="O2" s="1"/>
    </row>
    <row r="3" spans="1:15" ht="27" hidden="1" customHeight="1" x14ac:dyDescent="0.2">
      <c r="A3" s="2"/>
      <c r="B3" s="77"/>
      <c r="C3" s="75"/>
      <c r="D3" s="78"/>
      <c r="E3" s="247"/>
      <c r="F3" s="248"/>
      <c r="G3" s="248"/>
      <c r="H3" s="248"/>
      <c r="I3" s="248"/>
      <c r="J3" s="249"/>
    </row>
    <row r="4" spans="1:15" ht="23.25" customHeight="1" x14ac:dyDescent="0.2">
      <c r="A4" s="2"/>
      <c r="B4" s="79"/>
      <c r="C4" s="80"/>
      <c r="D4" s="81"/>
      <c r="E4" s="228"/>
      <c r="F4" s="228"/>
      <c r="G4" s="228"/>
      <c r="H4" s="228"/>
      <c r="I4" s="228"/>
      <c r="J4" s="229"/>
    </row>
    <row r="5" spans="1:15" ht="24" customHeight="1" x14ac:dyDescent="0.2">
      <c r="A5" s="2"/>
      <c r="B5" s="31" t="s">
        <v>42</v>
      </c>
      <c r="D5" s="232"/>
      <c r="E5" s="233"/>
      <c r="F5" s="233"/>
      <c r="G5" s="233"/>
      <c r="H5" s="18" t="s">
        <v>40</v>
      </c>
      <c r="I5" s="22"/>
      <c r="J5" s="8"/>
    </row>
    <row r="6" spans="1:15" ht="15.75" customHeight="1" x14ac:dyDescent="0.2">
      <c r="A6" s="2"/>
      <c r="B6" s="28"/>
      <c r="C6" s="54"/>
      <c r="D6" s="234"/>
      <c r="E6" s="235"/>
      <c r="F6" s="235"/>
      <c r="G6" s="235"/>
      <c r="H6" s="18" t="s">
        <v>34</v>
      </c>
      <c r="I6" s="22"/>
      <c r="J6" s="8"/>
    </row>
    <row r="7" spans="1:15" ht="15.75" customHeight="1" x14ac:dyDescent="0.2">
      <c r="A7" s="2"/>
      <c r="B7" s="29"/>
      <c r="C7" s="55"/>
      <c r="D7" s="52"/>
      <c r="E7" s="236"/>
      <c r="F7" s="237"/>
      <c r="G7" s="23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82" t="s">
        <v>46</v>
      </c>
      <c r="H8" s="18" t="s">
        <v>40</v>
      </c>
      <c r="I8" s="85" t="s">
        <v>50</v>
      </c>
      <c r="J8" s="8"/>
    </row>
    <row r="9" spans="1:15" ht="15.75" hidden="1" customHeight="1" x14ac:dyDescent="0.2">
      <c r="A9" s="2"/>
      <c r="B9" s="2"/>
      <c r="D9" s="82" t="s">
        <v>47</v>
      </c>
      <c r="H9" s="18" t="s">
        <v>34</v>
      </c>
      <c r="I9" s="85" t="s">
        <v>51</v>
      </c>
      <c r="J9" s="8"/>
    </row>
    <row r="10" spans="1:15" ht="15.75" hidden="1" customHeight="1" x14ac:dyDescent="0.2">
      <c r="A10" s="2"/>
      <c r="B10" s="35"/>
      <c r="C10" s="55"/>
      <c r="D10" s="84" t="s">
        <v>49</v>
      </c>
      <c r="E10" s="83" t="s">
        <v>48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1"/>
      <c r="E11" s="251"/>
      <c r="F11" s="251"/>
      <c r="G11" s="251"/>
      <c r="H11" s="18" t="s">
        <v>40</v>
      </c>
      <c r="I11" s="87"/>
      <c r="J11" s="8"/>
    </row>
    <row r="12" spans="1:15" ht="15.75" customHeight="1" x14ac:dyDescent="0.2">
      <c r="A12" s="2"/>
      <c r="B12" s="28"/>
      <c r="C12" s="54"/>
      <c r="D12" s="227"/>
      <c r="E12" s="227"/>
      <c r="F12" s="227"/>
      <c r="G12" s="227"/>
      <c r="H12" s="18" t="s">
        <v>34</v>
      </c>
      <c r="I12" s="87"/>
      <c r="J12" s="8"/>
    </row>
    <row r="13" spans="1:15" ht="15.75" customHeight="1" x14ac:dyDescent="0.2">
      <c r="A13" s="2"/>
      <c r="B13" s="29"/>
      <c r="C13" s="55"/>
      <c r="D13" s="86"/>
      <c r="E13" s="230"/>
      <c r="F13" s="231"/>
      <c r="G13" s="231"/>
      <c r="H13" s="19"/>
      <c r="I13" s="23"/>
      <c r="J13" s="34"/>
    </row>
    <row r="14" spans="1:15" ht="24" customHeight="1" x14ac:dyDescent="0.2">
      <c r="A14" s="2"/>
      <c r="B14" s="43" t="s">
        <v>21</v>
      </c>
      <c r="C14" s="56"/>
      <c r="D14" s="57" t="s">
        <v>43</v>
      </c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3"/>
      <c r="E15" s="250"/>
      <c r="F15" s="250"/>
      <c r="G15" s="252"/>
      <c r="H15" s="252"/>
      <c r="I15" s="252" t="s">
        <v>29</v>
      </c>
      <c r="J15" s="253"/>
    </row>
    <row r="16" spans="1:15" ht="23.25" customHeight="1" x14ac:dyDescent="0.2">
      <c r="A16" s="140" t="s">
        <v>24</v>
      </c>
      <c r="B16" s="38" t="s">
        <v>24</v>
      </c>
      <c r="C16" s="60"/>
      <c r="D16" s="61"/>
      <c r="E16" s="216"/>
      <c r="F16" s="217"/>
      <c r="G16" s="216"/>
      <c r="H16" s="217"/>
      <c r="I16" s="216">
        <f>SUMIF(F57:F63,A16,I57:I63)+SUMIF(F57:F63,"PSU",I57:I63)</f>
        <v>0</v>
      </c>
      <c r="J16" s="218"/>
    </row>
    <row r="17" spans="1:10" ht="23.25" customHeight="1" x14ac:dyDescent="0.2">
      <c r="A17" s="140" t="s">
        <v>25</v>
      </c>
      <c r="B17" s="38" t="s">
        <v>25</v>
      </c>
      <c r="C17" s="60"/>
      <c r="D17" s="61"/>
      <c r="E17" s="216"/>
      <c r="F17" s="217"/>
      <c r="G17" s="216"/>
      <c r="H17" s="217"/>
      <c r="I17" s="216">
        <f>SUMIF(F57:F63,A17,I57:I63)</f>
        <v>0</v>
      </c>
      <c r="J17" s="218"/>
    </row>
    <row r="18" spans="1:10" ht="23.25" customHeight="1" x14ac:dyDescent="0.2">
      <c r="A18" s="140" t="s">
        <v>26</v>
      </c>
      <c r="B18" s="38" t="s">
        <v>26</v>
      </c>
      <c r="C18" s="60"/>
      <c r="D18" s="61"/>
      <c r="E18" s="216"/>
      <c r="F18" s="217"/>
      <c r="G18" s="216"/>
      <c r="H18" s="217"/>
      <c r="I18" s="216">
        <f>SUMIF(F57:F63,A18,I57:I63)</f>
        <v>0</v>
      </c>
      <c r="J18" s="218"/>
    </row>
    <row r="19" spans="1:10" ht="23.25" customHeight="1" x14ac:dyDescent="0.2">
      <c r="A19" s="140" t="s">
        <v>81</v>
      </c>
      <c r="B19" s="38" t="s">
        <v>27</v>
      </c>
      <c r="C19" s="60"/>
      <c r="D19" s="61"/>
      <c r="E19" s="216"/>
      <c r="F19" s="217"/>
      <c r="G19" s="216"/>
      <c r="H19" s="217"/>
      <c r="I19" s="216">
        <f>SUMIF(F57:F63,A19,I57:I63)</f>
        <v>0</v>
      </c>
      <c r="J19" s="218"/>
    </row>
    <row r="20" spans="1:10" ht="23.25" customHeight="1" x14ac:dyDescent="0.2">
      <c r="A20" s="140" t="s">
        <v>82</v>
      </c>
      <c r="B20" s="38" t="s">
        <v>28</v>
      </c>
      <c r="C20" s="60"/>
      <c r="D20" s="61"/>
      <c r="E20" s="216"/>
      <c r="F20" s="217"/>
      <c r="G20" s="216"/>
      <c r="H20" s="217"/>
      <c r="I20" s="216">
        <f>SUMIF(F57:F63,A20,I57:I63)</f>
        <v>0</v>
      </c>
      <c r="J20" s="218"/>
    </row>
    <row r="21" spans="1:10" ht="23.25" customHeight="1" x14ac:dyDescent="0.2">
      <c r="A21" s="2"/>
      <c r="B21" s="48" t="s">
        <v>29</v>
      </c>
      <c r="C21" s="62"/>
      <c r="D21" s="63"/>
      <c r="E21" s="219"/>
      <c r="F21" s="254"/>
      <c r="G21" s="219"/>
      <c r="H21" s="254"/>
      <c r="I21" s="219">
        <f>SUM(I16:J20)</f>
        <v>0</v>
      </c>
      <c r="J21" s="220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214">
        <f>ZakladDPHSniVypocet</f>
        <v>0</v>
      </c>
      <c r="H23" s="215"/>
      <c r="I23" s="21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212">
        <f>IF(A24&gt;50, ROUNDUP(A23, 0), ROUNDDOWN(A23, 0))</f>
        <v>0</v>
      </c>
      <c r="H24" s="213"/>
      <c r="I24" s="21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214">
        <f>ZakladDPHZaklVypocet</f>
        <v>0</v>
      </c>
      <c r="H25" s="215"/>
      <c r="I25" s="21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3"/>
      <c r="E26" s="67">
        <f>SazbaDPH2</f>
        <v>21</v>
      </c>
      <c r="F26" s="30" t="s">
        <v>0</v>
      </c>
      <c r="G26" s="241">
        <f>IF(A26&gt;50, ROUNDUP(A25, 0), ROUNDDOWN(A25, 0))</f>
        <v>0</v>
      </c>
      <c r="H26" s="242"/>
      <c r="I26" s="24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243">
        <f>CenaCelkem-(ZakladDPHSni+DPHSni+ZakladDPHZakl+DPHZakl)</f>
        <v>0</v>
      </c>
      <c r="H27" s="243"/>
      <c r="I27" s="243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22">
        <f>ZakladDPHSniVypocet+ZakladDPHZaklVypocet</f>
        <v>0</v>
      </c>
      <c r="H28" s="222"/>
      <c r="I28" s="222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21">
        <f>IF(A29&gt;50, ROUNDUP(A27, 0), ROUNDDOWN(A27, 0))</f>
        <v>0</v>
      </c>
      <c r="H29" s="221"/>
      <c r="I29" s="221"/>
      <c r="J29" s="121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23"/>
      <c r="E34" s="224"/>
      <c r="G34" s="225"/>
      <c r="H34" s="226"/>
      <c r="I34" s="226"/>
      <c r="J34" s="25"/>
    </row>
    <row r="35" spans="1:10" ht="12.75" customHeight="1" x14ac:dyDescent="0.2">
      <c r="A35" s="2"/>
      <c r="B35" s="2"/>
      <c r="D35" s="211" t="s">
        <v>2</v>
      </c>
      <c r="E35" s="211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52</v>
      </c>
      <c r="C39" s="206"/>
      <c r="D39" s="206"/>
      <c r="E39" s="206"/>
      <c r="F39" s="101">
        <f>'1 1 Naklady'!AE41+'2 1 Pol'!AE88</f>
        <v>0</v>
      </c>
      <c r="G39" s="102">
        <f>'1 1 Naklady'!AF41+'2 1 Pol'!AF88</f>
        <v>0</v>
      </c>
      <c r="H39" s="103">
        <f t="shared" ref="H39:H44" si="1">(F39*SazbaDPH1/100)+(G39*SazbaDPH2/100)</f>
        <v>0</v>
      </c>
      <c r="I39" s="103">
        <f>F39+G39+H39</f>
        <v>0</v>
      </c>
      <c r="J39" s="104" t="e">
        <f ca="1">IF(_xlfn.SINGLE(CenaCelkemVypocet)=0,"",I39/_xlfn.SINGLE(CenaCelkemVypocet)*100)</f>
        <v>#NAME?</v>
      </c>
    </row>
    <row r="40" spans="1:10" ht="25.5" customHeight="1" x14ac:dyDescent="0.2">
      <c r="A40" s="90">
        <v>2</v>
      </c>
      <c r="B40" s="105"/>
      <c r="C40" s="210" t="s">
        <v>53</v>
      </c>
      <c r="D40" s="210"/>
      <c r="E40" s="210"/>
      <c r="F40" s="106">
        <f>'1 1 Naklady'!AE41</f>
        <v>0</v>
      </c>
      <c r="G40" s="107">
        <f>'1 1 Naklady'!AF41</f>
        <v>0</v>
      </c>
      <c r="H40" s="107">
        <f t="shared" si="1"/>
        <v>0</v>
      </c>
      <c r="I40" s="107">
        <f>F40+G40+H40</f>
        <v>0</v>
      </c>
      <c r="J40" s="108" t="e">
        <f ca="1">IF(_xlfn.SINGLE(CenaCelkemVypocet)=0,"",I40/_xlfn.SINGLE(CenaCelkemVypocet)*100)</f>
        <v>#NAME?</v>
      </c>
    </row>
    <row r="41" spans="1:10" ht="25.5" customHeight="1" x14ac:dyDescent="0.2">
      <c r="A41" s="90">
        <v>3</v>
      </c>
      <c r="B41" s="109" t="s">
        <v>54</v>
      </c>
      <c r="C41" s="206" t="s">
        <v>55</v>
      </c>
      <c r="D41" s="206"/>
      <c r="E41" s="206"/>
      <c r="F41" s="110">
        <f>'1 1 Naklady'!AE41</f>
        <v>0</v>
      </c>
      <c r="G41" s="103">
        <f>'1 1 Naklady'!AF41</f>
        <v>0</v>
      </c>
      <c r="H41" s="103">
        <f t="shared" si="1"/>
        <v>0</v>
      </c>
      <c r="I41" s="103">
        <f>F41+G41+H41</f>
        <v>0</v>
      </c>
      <c r="J41" s="104" t="e">
        <f ca="1">IF(_xlfn.SINGLE(CenaCelkemVypocet)=0,"",I41/_xlfn.SINGLE(CenaCelkemVypocet)*100)</f>
        <v>#NAME?</v>
      </c>
    </row>
    <row r="42" spans="1:10" ht="25.5" customHeight="1" x14ac:dyDescent="0.2">
      <c r="A42" s="90">
        <v>2</v>
      </c>
      <c r="B42" s="105"/>
      <c r="C42" s="210" t="s">
        <v>56</v>
      </c>
      <c r="D42" s="210"/>
      <c r="E42" s="210"/>
      <c r="F42" s="106"/>
      <c r="G42" s="107"/>
      <c r="H42" s="107">
        <f t="shared" si="1"/>
        <v>0</v>
      </c>
      <c r="I42" s="107"/>
      <c r="J42" s="108"/>
    </row>
    <row r="43" spans="1:10" ht="25.5" customHeight="1" x14ac:dyDescent="0.2">
      <c r="A43" s="90">
        <v>2</v>
      </c>
      <c r="B43" s="105" t="s">
        <v>57</v>
      </c>
      <c r="C43" s="210" t="s">
        <v>45</v>
      </c>
      <c r="D43" s="210"/>
      <c r="E43" s="210"/>
      <c r="F43" s="106">
        <f>'2 1 Pol'!AE88</f>
        <v>0</v>
      </c>
      <c r="G43" s="107">
        <f>'2 1 Pol'!AF88</f>
        <v>0</v>
      </c>
      <c r="H43" s="107">
        <f t="shared" si="1"/>
        <v>0</v>
      </c>
      <c r="I43" s="107">
        <f>F43+G43+H43</f>
        <v>0</v>
      </c>
      <c r="J43" s="108" t="e">
        <f ca="1">IF(_xlfn.SINGLE(CenaCelkemVypocet)=0,"",I43/_xlfn.SINGLE(CenaCelkemVypocet)*100)</f>
        <v>#NAME?</v>
      </c>
    </row>
    <row r="44" spans="1:10" ht="25.5" customHeight="1" x14ac:dyDescent="0.2">
      <c r="A44" s="90">
        <v>3</v>
      </c>
      <c r="B44" s="109" t="s">
        <v>54</v>
      </c>
      <c r="C44" s="206" t="s">
        <v>45</v>
      </c>
      <c r="D44" s="206"/>
      <c r="E44" s="206"/>
      <c r="F44" s="110">
        <f>'2 1 Pol'!AE88</f>
        <v>0</v>
      </c>
      <c r="G44" s="103">
        <f>'2 1 Pol'!AF88</f>
        <v>0</v>
      </c>
      <c r="H44" s="103">
        <f t="shared" si="1"/>
        <v>0</v>
      </c>
      <c r="I44" s="103">
        <f>F44+G44+H44</f>
        <v>0</v>
      </c>
      <c r="J44" s="104" t="e">
        <f ca="1">IF(_xlfn.SINGLE(CenaCelkemVypocet)=0,"",I44/_xlfn.SINGLE(CenaCelkemVypocet)*100)</f>
        <v>#NAME?</v>
      </c>
    </row>
    <row r="45" spans="1:10" ht="25.5" customHeight="1" x14ac:dyDescent="0.2">
      <c r="A45" s="90"/>
      <c r="B45" s="207" t="s">
        <v>58</v>
      </c>
      <c r="C45" s="208"/>
      <c r="D45" s="208"/>
      <c r="E45" s="209"/>
      <c r="F45" s="111">
        <f>SUMIF(A39:A44,"=1",F39:F44)</f>
        <v>0</v>
      </c>
      <c r="G45" s="112">
        <f>SUMIF(A39:A44,"=1",G39:G44)</f>
        <v>0</v>
      </c>
      <c r="H45" s="112">
        <f>SUMIF(A39:A44,"=1",H39:H44)</f>
        <v>0</v>
      </c>
      <c r="I45" s="112">
        <f>SUMIF(A39:A44,"=1",I39:I44)</f>
        <v>0</v>
      </c>
      <c r="J45" s="113" t="e">
        <f ca="1">SUMIF(A39:A44,"=1",J39:J44)</f>
        <v>#NAME?</v>
      </c>
    </row>
    <row r="47" spans="1:10" x14ac:dyDescent="0.2">
      <c r="A47" t="s">
        <v>60</v>
      </c>
      <c r="B47" t="s">
        <v>61</v>
      </c>
    </row>
    <row r="48" spans="1:10" x14ac:dyDescent="0.2">
      <c r="A48" t="s">
        <v>62</v>
      </c>
      <c r="B48" t="s">
        <v>63</v>
      </c>
    </row>
    <row r="49" spans="1:10" x14ac:dyDescent="0.2">
      <c r="A49" t="s">
        <v>64</v>
      </c>
      <c r="B49" t="s">
        <v>65</v>
      </c>
    </row>
    <row r="50" spans="1:10" x14ac:dyDescent="0.2">
      <c r="A50" t="s">
        <v>62</v>
      </c>
      <c r="B50" t="s">
        <v>66</v>
      </c>
    </row>
    <row r="51" spans="1:10" x14ac:dyDescent="0.2">
      <c r="A51" t="s">
        <v>64</v>
      </c>
      <c r="B51" t="s">
        <v>67</v>
      </c>
    </row>
    <row r="54" spans="1:10" ht="15.75" x14ac:dyDescent="0.25">
      <c r="B54" s="122" t="s">
        <v>68</v>
      </c>
    </row>
    <row r="56" spans="1:10" ht="25.5" customHeight="1" x14ac:dyDescent="0.2">
      <c r="A56" s="124"/>
      <c r="B56" s="127" t="s">
        <v>17</v>
      </c>
      <c r="C56" s="127" t="s">
        <v>5</v>
      </c>
      <c r="D56" s="128"/>
      <c r="E56" s="128"/>
      <c r="F56" s="129" t="s">
        <v>69</v>
      </c>
      <c r="G56" s="129"/>
      <c r="H56" s="129"/>
      <c r="I56" s="129" t="s">
        <v>29</v>
      </c>
      <c r="J56" s="129" t="s">
        <v>0</v>
      </c>
    </row>
    <row r="57" spans="1:10" ht="36.75" customHeight="1" x14ac:dyDescent="0.2">
      <c r="A57" s="125"/>
      <c r="B57" s="130" t="s">
        <v>54</v>
      </c>
      <c r="C57" s="204" t="s">
        <v>70</v>
      </c>
      <c r="D57" s="205"/>
      <c r="E57" s="205"/>
      <c r="F57" s="136" t="s">
        <v>24</v>
      </c>
      <c r="G57" s="137"/>
      <c r="H57" s="137"/>
      <c r="I57" s="137">
        <f>'2 1 Pol'!G8+'2 1 Pol'!G41</f>
        <v>0</v>
      </c>
      <c r="J57" s="134" t="str">
        <f>IF(I64=0,"",I57/I64*100)</f>
        <v/>
      </c>
    </row>
    <row r="58" spans="1:10" ht="36.75" customHeight="1" x14ac:dyDescent="0.2">
      <c r="A58" s="125"/>
      <c r="B58" s="130" t="s">
        <v>71</v>
      </c>
      <c r="C58" s="204" t="s">
        <v>72</v>
      </c>
      <c r="D58" s="205"/>
      <c r="E58" s="205"/>
      <c r="F58" s="136" t="s">
        <v>24</v>
      </c>
      <c r="G58" s="137"/>
      <c r="H58" s="137"/>
      <c r="I58" s="137">
        <f>'2 1 Pol'!G38+'2 1 Pol'!G50</f>
        <v>0</v>
      </c>
      <c r="J58" s="134" t="str">
        <f>IF(I64=0,"",I58/I64*100)</f>
        <v/>
      </c>
    </row>
    <row r="59" spans="1:10" ht="36.75" customHeight="1" x14ac:dyDescent="0.2">
      <c r="A59" s="125"/>
      <c r="B59" s="130" t="s">
        <v>73</v>
      </c>
      <c r="C59" s="204" t="s">
        <v>74</v>
      </c>
      <c r="D59" s="205"/>
      <c r="E59" s="205"/>
      <c r="F59" s="136" t="s">
        <v>24</v>
      </c>
      <c r="G59" s="137"/>
      <c r="H59" s="137"/>
      <c r="I59" s="137">
        <f>'2 1 Pol'!G66</f>
        <v>0</v>
      </c>
      <c r="J59" s="134" t="str">
        <f>IF(I64=0,"",I59/I64*100)</f>
        <v/>
      </c>
    </row>
    <row r="60" spans="1:10" ht="36.75" customHeight="1" x14ac:dyDescent="0.2">
      <c r="A60" s="125"/>
      <c r="B60" s="130" t="s">
        <v>75</v>
      </c>
      <c r="C60" s="204" t="s">
        <v>76</v>
      </c>
      <c r="D60" s="205"/>
      <c r="E60" s="205"/>
      <c r="F60" s="136" t="s">
        <v>24</v>
      </c>
      <c r="G60" s="137"/>
      <c r="H60" s="137"/>
      <c r="I60" s="137">
        <f>'2 1 Pol'!G73</f>
        <v>0</v>
      </c>
      <c r="J60" s="134" t="str">
        <f>IF(I64=0,"",I60/I64*100)</f>
        <v/>
      </c>
    </row>
    <row r="61" spans="1:10" ht="36.75" customHeight="1" x14ac:dyDescent="0.2">
      <c r="A61" s="125"/>
      <c r="B61" s="130" t="s">
        <v>77</v>
      </c>
      <c r="C61" s="204" t="s">
        <v>78</v>
      </c>
      <c r="D61" s="205"/>
      <c r="E61" s="205"/>
      <c r="F61" s="136" t="s">
        <v>24</v>
      </c>
      <c r="G61" s="137"/>
      <c r="H61" s="137"/>
      <c r="I61" s="137">
        <f>'2 1 Pol'!G76</f>
        <v>0</v>
      </c>
      <c r="J61" s="134" t="str">
        <f>IF(I64=0,"",I61/I64*100)</f>
        <v/>
      </c>
    </row>
    <row r="62" spans="1:10" ht="36.75" customHeight="1" x14ac:dyDescent="0.2">
      <c r="A62" s="125"/>
      <c r="B62" s="130" t="s">
        <v>79</v>
      </c>
      <c r="C62" s="204" t="s">
        <v>80</v>
      </c>
      <c r="D62" s="205"/>
      <c r="E62" s="205"/>
      <c r="F62" s="136" t="s">
        <v>24</v>
      </c>
      <c r="G62" s="137"/>
      <c r="H62" s="137"/>
      <c r="I62" s="137">
        <f>'2 1 Pol'!G80</f>
        <v>0</v>
      </c>
      <c r="J62" s="134" t="str">
        <f>IF(I64=0,"",I62/I64*100)</f>
        <v/>
      </c>
    </row>
    <row r="63" spans="1:10" ht="36.75" customHeight="1" x14ac:dyDescent="0.2">
      <c r="A63" s="125"/>
      <c r="B63" s="130" t="s">
        <v>81</v>
      </c>
      <c r="C63" s="204" t="s">
        <v>27</v>
      </c>
      <c r="D63" s="205"/>
      <c r="E63" s="205"/>
      <c r="F63" s="136" t="s">
        <v>81</v>
      </c>
      <c r="G63" s="137"/>
      <c r="H63" s="137"/>
      <c r="I63" s="137">
        <f>'1 1 Naklady'!G8</f>
        <v>0</v>
      </c>
      <c r="J63" s="134" t="str">
        <f>IF(I64=0,"",I63/I64*100)</f>
        <v/>
      </c>
    </row>
    <row r="64" spans="1:10" ht="25.5" customHeight="1" x14ac:dyDescent="0.2">
      <c r="A64" s="126"/>
      <c r="B64" s="131" t="s">
        <v>1</v>
      </c>
      <c r="C64" s="132"/>
      <c r="D64" s="133"/>
      <c r="E64" s="133"/>
      <c r="F64" s="138"/>
      <c r="G64" s="139"/>
      <c r="H64" s="139"/>
      <c r="I64" s="139">
        <f>SUM(I57:I63)</f>
        <v>0</v>
      </c>
      <c r="J64" s="135">
        <f>SUM(J57:J63)</f>
        <v>0</v>
      </c>
    </row>
    <row r="65" spans="6:10" x14ac:dyDescent="0.2">
      <c r="F65" s="88"/>
      <c r="G65" s="88"/>
      <c r="H65" s="88"/>
      <c r="I65" s="88"/>
      <c r="J65" s="89"/>
    </row>
    <row r="66" spans="6:10" x14ac:dyDescent="0.2">
      <c r="F66" s="88"/>
      <c r="G66" s="88"/>
      <c r="H66" s="88"/>
      <c r="I66" s="88"/>
      <c r="J66" s="89"/>
    </row>
    <row r="67" spans="6:10" x14ac:dyDescent="0.2">
      <c r="F67" s="88"/>
      <c r="G67" s="88"/>
      <c r="H67" s="88"/>
      <c r="I67" s="88"/>
      <c r="J67" s="89"/>
    </row>
  </sheetData>
  <sheetProtection algorithmName="SHA-512" hashValue="J1ykvBe5KR2sN8NhqN72jGhOya+52fxCQnmDzSQwh08gWJr1+2Gy/5ohWgIDah3DRwRLiy3BX3XwgSI/Kfwl8g==" saltValue="GNTEpvprw8nD/jqeZc/PM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60:E60"/>
    <mergeCell ref="C61:E61"/>
    <mergeCell ref="C62:E62"/>
    <mergeCell ref="C63:E63"/>
    <mergeCell ref="C44:E44"/>
    <mergeCell ref="B45:E45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5" t="s">
        <v>6</v>
      </c>
      <c r="B1" s="255"/>
      <c r="C1" s="256"/>
      <c r="D1" s="255"/>
      <c r="E1" s="255"/>
      <c r="F1" s="255"/>
      <c r="G1" s="255"/>
    </row>
    <row r="2" spans="1:7" ht="24.95" customHeight="1" x14ac:dyDescent="0.2">
      <c r="A2" s="50" t="s">
        <v>7</v>
      </c>
      <c r="B2" s="49"/>
      <c r="C2" s="257"/>
      <c r="D2" s="257"/>
      <c r="E2" s="257"/>
      <c r="F2" s="257"/>
      <c r="G2" s="258"/>
    </row>
    <row r="3" spans="1:7" ht="24.95" customHeight="1" x14ac:dyDescent="0.2">
      <c r="A3" s="50" t="s">
        <v>8</v>
      </c>
      <c r="B3" s="49"/>
      <c r="C3" s="257"/>
      <c r="D3" s="257"/>
      <c r="E3" s="257"/>
      <c r="F3" s="257"/>
      <c r="G3" s="258"/>
    </row>
    <row r="4" spans="1:7" ht="24.95" customHeight="1" x14ac:dyDescent="0.2">
      <c r="A4" s="50" t="s">
        <v>9</v>
      </c>
      <c r="B4" s="49"/>
      <c r="C4" s="257"/>
      <c r="D4" s="257"/>
      <c r="E4" s="257"/>
      <c r="F4" s="257"/>
      <c r="G4" s="258"/>
    </row>
    <row r="5" spans="1:7" x14ac:dyDescent="0.2">
      <c r="B5" s="4"/>
      <c r="C5" s="5"/>
      <c r="D5" s="6"/>
    </row>
  </sheetData>
  <sheetProtection algorithmName="SHA-512" hashValue="yf2doft/i3mo1bsRytc8QhS3ccH5ai0h05hkDRK5gaXqaaTYhEqZju01HVTXHkyqAUwA1KLgNXXzzlAn4OUAeQ==" saltValue="aisqub2lgbLWFVCDcG46+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83</v>
      </c>
      <c r="B1" s="263"/>
      <c r="C1" s="263"/>
      <c r="D1" s="263"/>
      <c r="E1" s="263"/>
      <c r="F1" s="263"/>
      <c r="G1" s="263"/>
      <c r="AG1" t="s">
        <v>84</v>
      </c>
    </row>
    <row r="2" spans="1:60" ht="24.95" customHeight="1" x14ac:dyDescent="0.2">
      <c r="A2" s="141" t="s">
        <v>7</v>
      </c>
      <c r="B2" s="49" t="s">
        <v>44</v>
      </c>
      <c r="C2" s="264" t="s">
        <v>45</v>
      </c>
      <c r="D2" s="265"/>
      <c r="E2" s="265"/>
      <c r="F2" s="265"/>
      <c r="G2" s="266"/>
      <c r="AG2" t="s">
        <v>85</v>
      </c>
    </row>
    <row r="3" spans="1:60" ht="24.95" customHeight="1" x14ac:dyDescent="0.2">
      <c r="A3" s="141" t="s">
        <v>8</v>
      </c>
      <c r="B3" s="49" t="s">
        <v>54</v>
      </c>
      <c r="C3" s="264" t="s">
        <v>55</v>
      </c>
      <c r="D3" s="265"/>
      <c r="E3" s="265"/>
      <c r="F3" s="265"/>
      <c r="G3" s="266"/>
      <c r="AC3" s="123" t="s">
        <v>86</v>
      </c>
      <c r="AG3" t="s">
        <v>87</v>
      </c>
    </row>
    <row r="4" spans="1:60" ht="24.95" customHeight="1" x14ac:dyDescent="0.2">
      <c r="A4" s="142" t="s">
        <v>9</v>
      </c>
      <c r="B4" s="143" t="s">
        <v>54</v>
      </c>
      <c r="C4" s="267" t="s">
        <v>55</v>
      </c>
      <c r="D4" s="268"/>
      <c r="E4" s="268"/>
      <c r="F4" s="268"/>
      <c r="G4" s="269"/>
      <c r="AG4" t="s">
        <v>88</v>
      </c>
    </row>
    <row r="5" spans="1:60" x14ac:dyDescent="0.2">
      <c r="D5" s="10"/>
    </row>
    <row r="6" spans="1:60" ht="38.25" x14ac:dyDescent="0.2">
      <c r="A6" s="145" t="s">
        <v>89</v>
      </c>
      <c r="B6" s="147" t="s">
        <v>90</v>
      </c>
      <c r="C6" s="147" t="s">
        <v>91</v>
      </c>
      <c r="D6" s="146" t="s">
        <v>92</v>
      </c>
      <c r="E6" s="145" t="s">
        <v>93</v>
      </c>
      <c r="F6" s="144" t="s">
        <v>94</v>
      </c>
      <c r="G6" s="145" t="s">
        <v>29</v>
      </c>
      <c r="H6" s="148" t="s">
        <v>30</v>
      </c>
      <c r="I6" s="148" t="s">
        <v>95</v>
      </c>
      <c r="J6" s="148" t="s">
        <v>31</v>
      </c>
      <c r="K6" s="148" t="s">
        <v>96</v>
      </c>
      <c r="L6" s="148" t="s">
        <v>97</v>
      </c>
      <c r="M6" s="148" t="s">
        <v>98</v>
      </c>
      <c r="N6" s="148" t="s">
        <v>99</v>
      </c>
      <c r="O6" s="148" t="s">
        <v>100</v>
      </c>
      <c r="P6" s="148" t="s">
        <v>101</v>
      </c>
      <c r="Q6" s="148" t="s">
        <v>102</v>
      </c>
      <c r="R6" s="148" t="s">
        <v>103</v>
      </c>
      <c r="S6" s="148" t="s">
        <v>104</v>
      </c>
      <c r="T6" s="148" t="s">
        <v>105</v>
      </c>
      <c r="U6" s="148" t="s">
        <v>106</v>
      </c>
      <c r="V6" s="148" t="s">
        <v>107</v>
      </c>
      <c r="W6" s="148" t="s">
        <v>108</v>
      </c>
      <c r="X6" s="148" t="s">
        <v>109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110</v>
      </c>
      <c r="B8" s="162" t="s">
        <v>81</v>
      </c>
      <c r="C8" s="183" t="s">
        <v>27</v>
      </c>
      <c r="D8" s="163"/>
      <c r="E8" s="164"/>
      <c r="F8" s="165"/>
      <c r="G8" s="165">
        <f>SUMIF(AG9:AG39,"&lt;&gt;NOR",G9:G39)</f>
        <v>0</v>
      </c>
      <c r="H8" s="165"/>
      <c r="I8" s="165">
        <f>SUM(I9:I39)</f>
        <v>0</v>
      </c>
      <c r="J8" s="165"/>
      <c r="K8" s="165">
        <f>SUM(K9:K39)</f>
        <v>0</v>
      </c>
      <c r="L8" s="165"/>
      <c r="M8" s="165">
        <f>SUM(M9:M39)</f>
        <v>0</v>
      </c>
      <c r="N8" s="164"/>
      <c r="O8" s="164">
        <f>SUM(O9:O39)</f>
        <v>0</v>
      </c>
      <c r="P8" s="164"/>
      <c r="Q8" s="164">
        <f>SUM(Q9:Q39)</f>
        <v>0</v>
      </c>
      <c r="R8" s="165"/>
      <c r="S8" s="165"/>
      <c r="T8" s="166"/>
      <c r="U8" s="160"/>
      <c r="V8" s="160">
        <f>SUM(V9:V39)</f>
        <v>0</v>
      </c>
      <c r="W8" s="160"/>
      <c r="X8" s="160"/>
      <c r="AG8" t="s">
        <v>111</v>
      </c>
    </row>
    <row r="9" spans="1:60" outlineLevel="1" x14ac:dyDescent="0.2">
      <c r="A9" s="168">
        <v>1</v>
      </c>
      <c r="B9" s="169" t="s">
        <v>112</v>
      </c>
      <c r="C9" s="184" t="s">
        <v>113</v>
      </c>
      <c r="D9" s="170" t="s">
        <v>114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115</v>
      </c>
      <c r="T9" s="174" t="s">
        <v>116</v>
      </c>
      <c r="U9" s="159">
        <v>0</v>
      </c>
      <c r="V9" s="159">
        <f>ROUND(E9*U9,2)</f>
        <v>0</v>
      </c>
      <c r="W9" s="159"/>
      <c r="X9" s="159" t="s">
        <v>117</v>
      </c>
      <c r="Y9" s="149"/>
      <c r="Z9" s="149"/>
      <c r="AA9" s="149"/>
      <c r="AB9" s="149"/>
      <c r="AC9" s="149"/>
      <c r="AD9" s="149"/>
      <c r="AE9" s="149"/>
      <c r="AF9" s="149"/>
      <c r="AG9" s="149" t="s">
        <v>118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61" t="s">
        <v>119</v>
      </c>
      <c r="D10" s="262"/>
      <c r="E10" s="262"/>
      <c r="F10" s="262"/>
      <c r="G10" s="262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120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5" t="str">
        <f>C10</f>
        <v>Zaměření a vytýčení stávajících inženýrských sítí v místě stavby z hlediska jejich ochrany při provádění stavby.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6">
        <v>2</v>
      </c>
      <c r="B11" s="177" t="s">
        <v>121</v>
      </c>
      <c r="C11" s="185" t="s">
        <v>122</v>
      </c>
      <c r="D11" s="178" t="s">
        <v>123</v>
      </c>
      <c r="E11" s="179">
        <v>1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81"/>
      <c r="S11" s="181" t="s">
        <v>124</v>
      </c>
      <c r="T11" s="182" t="s">
        <v>116</v>
      </c>
      <c r="U11" s="159">
        <v>0</v>
      </c>
      <c r="V11" s="159">
        <f>ROUND(E11*U11,2)</f>
        <v>0</v>
      </c>
      <c r="W11" s="159"/>
      <c r="X11" s="159" t="s">
        <v>125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126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8">
        <v>3</v>
      </c>
      <c r="B12" s="169" t="s">
        <v>127</v>
      </c>
      <c r="C12" s="184" t="s">
        <v>128</v>
      </c>
      <c r="D12" s="170" t="s">
        <v>114</v>
      </c>
      <c r="E12" s="171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/>
      <c r="S12" s="173" t="s">
        <v>115</v>
      </c>
      <c r="T12" s="174" t="s">
        <v>116</v>
      </c>
      <c r="U12" s="159">
        <v>0</v>
      </c>
      <c r="V12" s="159">
        <f>ROUND(E12*U12,2)</f>
        <v>0</v>
      </c>
      <c r="W12" s="159"/>
      <c r="X12" s="159" t="s">
        <v>117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118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261" t="s">
        <v>129</v>
      </c>
      <c r="D13" s="262"/>
      <c r="E13" s="262"/>
      <c r="F13" s="262"/>
      <c r="G13" s="262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120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5" t="str">
        <f>C13</f>
        <v>Náklady zhotovitele, související s prováděním zkoušek a revizí předepsaných technickými normami, TP nebo objednatelem a které jsou pro provedení díla nezbytné.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259" t="s">
        <v>130</v>
      </c>
      <c r="D14" s="260"/>
      <c r="E14" s="260"/>
      <c r="F14" s="260"/>
      <c r="G14" s="260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120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59" t="s">
        <v>131</v>
      </c>
      <c r="D15" s="260"/>
      <c r="E15" s="260"/>
      <c r="F15" s="260"/>
      <c r="G15" s="260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120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59" t="s">
        <v>132</v>
      </c>
      <c r="D16" s="260"/>
      <c r="E16" s="260"/>
      <c r="F16" s="260"/>
      <c r="G16" s="260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120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59" t="s">
        <v>133</v>
      </c>
      <c r="D17" s="260"/>
      <c r="E17" s="260"/>
      <c r="F17" s="260"/>
      <c r="G17" s="260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120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59" t="s">
        <v>134</v>
      </c>
      <c r="D18" s="260"/>
      <c r="E18" s="260"/>
      <c r="F18" s="260"/>
      <c r="G18" s="260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120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259" t="s">
        <v>135</v>
      </c>
      <c r="D19" s="260"/>
      <c r="E19" s="260"/>
      <c r="F19" s="260"/>
      <c r="G19" s="260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120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59" t="s">
        <v>136</v>
      </c>
      <c r="D20" s="260"/>
      <c r="E20" s="260"/>
      <c r="F20" s="260"/>
      <c r="G20" s="260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120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59" t="s">
        <v>137</v>
      </c>
      <c r="D21" s="260"/>
      <c r="E21" s="260"/>
      <c r="F21" s="260"/>
      <c r="G21" s="260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120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68">
        <v>4</v>
      </c>
      <c r="B22" s="169" t="s">
        <v>138</v>
      </c>
      <c r="C22" s="184" t="s">
        <v>139</v>
      </c>
      <c r="D22" s="170" t="s">
        <v>114</v>
      </c>
      <c r="E22" s="171">
        <v>1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/>
      <c r="S22" s="173" t="s">
        <v>115</v>
      </c>
      <c r="T22" s="174" t="s">
        <v>116</v>
      </c>
      <c r="U22" s="159">
        <v>0</v>
      </c>
      <c r="V22" s="159">
        <f>ROUND(E22*U22,2)</f>
        <v>0</v>
      </c>
      <c r="W22" s="159"/>
      <c r="X22" s="159" t="s">
        <v>117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118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33.75" outlineLevel="1" x14ac:dyDescent="0.2">
      <c r="A23" s="156"/>
      <c r="B23" s="157"/>
      <c r="C23" s="261" t="s">
        <v>140</v>
      </c>
      <c r="D23" s="262"/>
      <c r="E23" s="262"/>
      <c r="F23" s="262"/>
      <c r="G23" s="262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120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75" t="str">
        <f>C23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8">
        <v>5</v>
      </c>
      <c r="B24" s="169" t="s">
        <v>141</v>
      </c>
      <c r="C24" s="184" t="s">
        <v>142</v>
      </c>
      <c r="D24" s="170" t="s">
        <v>123</v>
      </c>
      <c r="E24" s="171">
        <v>1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3"/>
      <c r="S24" s="173" t="s">
        <v>124</v>
      </c>
      <c r="T24" s="174" t="s">
        <v>116</v>
      </c>
      <c r="U24" s="159">
        <v>0</v>
      </c>
      <c r="V24" s="159">
        <f>ROUND(E24*U24,2)</f>
        <v>0</v>
      </c>
      <c r="W24" s="159"/>
      <c r="X24" s="159" t="s">
        <v>117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118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56"/>
      <c r="B25" s="157"/>
      <c r="C25" s="261" t="s">
        <v>143</v>
      </c>
      <c r="D25" s="262"/>
      <c r="E25" s="262"/>
      <c r="F25" s="262"/>
      <c r="G25" s="262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120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75" t="str">
        <f>C25</f>
        <v>Fotodokumentace stavby před zahájením stavby, v průběhu výstavby a po stavbě. Zařazení fotek do fotoalba v časové posloupnosti a popisem činnosti a číslem objektů v listinné a digitální podobě.</v>
      </c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56"/>
      <c r="B26" s="157"/>
      <c r="C26" s="259" t="s">
        <v>144</v>
      </c>
      <c r="D26" s="260"/>
      <c r="E26" s="260"/>
      <c r="F26" s="260"/>
      <c r="G26" s="260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120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75" t="str">
        <f>C26</f>
        <v>Zhotovitel zaznamená průběh prací. Fotky budou dokládat postup prací po jednotlivých dnech a fakturovaných položkách, nasazení jednotlivých mechanizmů, prováděných zkouškách, bude předáno na CD s popisem po jednotlivých dnech.</v>
      </c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8">
        <v>6</v>
      </c>
      <c r="B27" s="169" t="s">
        <v>145</v>
      </c>
      <c r="C27" s="184" t="s">
        <v>146</v>
      </c>
      <c r="D27" s="170" t="s">
        <v>114</v>
      </c>
      <c r="E27" s="171">
        <v>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3"/>
      <c r="S27" s="173" t="s">
        <v>115</v>
      </c>
      <c r="T27" s="174" t="s">
        <v>116</v>
      </c>
      <c r="U27" s="159">
        <v>0</v>
      </c>
      <c r="V27" s="159">
        <f>ROUND(E27*U27,2)</f>
        <v>0</v>
      </c>
      <c r="W27" s="159"/>
      <c r="X27" s="159" t="s">
        <v>117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118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56.25" outlineLevel="1" x14ac:dyDescent="0.2">
      <c r="A28" s="156"/>
      <c r="B28" s="157"/>
      <c r="C28" s="261" t="s">
        <v>147</v>
      </c>
      <c r="D28" s="262"/>
      <c r="E28" s="262"/>
      <c r="F28" s="262"/>
      <c r="G28" s="262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120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75" t="str">
        <f>C28</f>
        <v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v>
      </c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6">
        <v>7</v>
      </c>
      <c r="B29" s="177" t="s">
        <v>148</v>
      </c>
      <c r="C29" s="185" t="s">
        <v>149</v>
      </c>
      <c r="D29" s="178" t="s">
        <v>123</v>
      </c>
      <c r="E29" s="179">
        <v>1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81"/>
      <c r="S29" s="181" t="s">
        <v>124</v>
      </c>
      <c r="T29" s="182" t="s">
        <v>116</v>
      </c>
      <c r="U29" s="159">
        <v>0</v>
      </c>
      <c r="V29" s="159">
        <f>ROUND(E29*U29,2)</f>
        <v>0</v>
      </c>
      <c r="W29" s="159"/>
      <c r="X29" s="159" t="s">
        <v>125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126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8">
        <v>8</v>
      </c>
      <c r="B30" s="169" t="s">
        <v>150</v>
      </c>
      <c r="C30" s="184" t="s">
        <v>151</v>
      </c>
      <c r="D30" s="170" t="s">
        <v>123</v>
      </c>
      <c r="E30" s="171">
        <v>1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/>
      <c r="S30" s="173" t="s">
        <v>124</v>
      </c>
      <c r="T30" s="174" t="s">
        <v>116</v>
      </c>
      <c r="U30" s="159">
        <v>0</v>
      </c>
      <c r="V30" s="159">
        <f>ROUND(E30*U30,2)</f>
        <v>0</v>
      </c>
      <c r="W30" s="159"/>
      <c r="X30" s="159" t="s">
        <v>125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126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56"/>
      <c r="B31" s="157"/>
      <c r="C31" s="261" t="s">
        <v>152</v>
      </c>
      <c r="D31" s="262"/>
      <c r="E31" s="262"/>
      <c r="F31" s="262"/>
      <c r="G31" s="262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120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75" t="str">
        <f>C31</f>
        <v>Uvedení všech povrchů dotčených stavbou do původního stavu (komunikace, chodníky zeleň, příkopy, propustky), včetně opravy, údržby a průběžného čištění, kropení komunikací užívaných v průběhu stavby</v>
      </c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68">
        <v>9</v>
      </c>
      <c r="B32" s="169" t="s">
        <v>153</v>
      </c>
      <c r="C32" s="184" t="s">
        <v>154</v>
      </c>
      <c r="D32" s="170" t="s">
        <v>114</v>
      </c>
      <c r="E32" s="171">
        <v>1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3"/>
      <c r="S32" s="173" t="s">
        <v>115</v>
      </c>
      <c r="T32" s="174" t="s">
        <v>116</v>
      </c>
      <c r="U32" s="159">
        <v>0</v>
      </c>
      <c r="V32" s="159">
        <f>ROUND(E32*U32,2)</f>
        <v>0</v>
      </c>
      <c r="W32" s="159"/>
      <c r="X32" s="159" t="s">
        <v>117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118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261" t="s">
        <v>164</v>
      </c>
      <c r="D33" s="262"/>
      <c r="E33" s="262"/>
      <c r="F33" s="262"/>
      <c r="G33" s="262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120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56"/>
      <c r="B34" s="157"/>
      <c r="C34" s="259" t="s">
        <v>155</v>
      </c>
      <c r="D34" s="260"/>
      <c r="E34" s="260"/>
      <c r="F34" s="260"/>
      <c r="G34" s="260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120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75" t="str">
        <f>C34</f>
        <v>Vyhotovení protokolu o vytyčení stavby se seznamem souřadnic vytyčených bodů a jejich polohopisnými (S-JTSK) a výškopisnými (Bpv) hodnotami.</v>
      </c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8">
        <v>10</v>
      </c>
      <c r="B35" s="169" t="s">
        <v>156</v>
      </c>
      <c r="C35" s="184" t="s">
        <v>157</v>
      </c>
      <c r="D35" s="170" t="s">
        <v>114</v>
      </c>
      <c r="E35" s="171">
        <v>1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3"/>
      <c r="S35" s="173" t="s">
        <v>115</v>
      </c>
      <c r="T35" s="174" t="s">
        <v>116</v>
      </c>
      <c r="U35" s="159">
        <v>0</v>
      </c>
      <c r="V35" s="159">
        <f>ROUND(E35*U35,2)</f>
        <v>0</v>
      </c>
      <c r="W35" s="159"/>
      <c r="X35" s="159" t="s">
        <v>117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118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61" t="s">
        <v>158</v>
      </c>
      <c r="D36" s="262"/>
      <c r="E36" s="262"/>
      <c r="F36" s="262"/>
      <c r="G36" s="262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120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75" t="str">
        <f>C36</f>
        <v>- náklady na provedení skutečného zaměření stavby v rozsahu nezbytném pro zápis změny do katastru nemovitostí.</v>
      </c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8">
        <v>11</v>
      </c>
      <c r="B37" s="169" t="s">
        <v>159</v>
      </c>
      <c r="C37" s="184" t="s">
        <v>160</v>
      </c>
      <c r="D37" s="170" t="s">
        <v>114</v>
      </c>
      <c r="E37" s="171">
        <v>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3"/>
      <c r="S37" s="173" t="s">
        <v>115</v>
      </c>
      <c r="T37" s="174" t="s">
        <v>116</v>
      </c>
      <c r="U37" s="159">
        <v>0</v>
      </c>
      <c r="V37" s="159">
        <f>ROUND(E37*U37,2)</f>
        <v>0</v>
      </c>
      <c r="W37" s="159"/>
      <c r="X37" s="159" t="s">
        <v>117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118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261" t="s">
        <v>161</v>
      </c>
      <c r="D38" s="262"/>
      <c r="E38" s="262"/>
      <c r="F38" s="262"/>
      <c r="G38" s="262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120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75" t="str">
        <f>C38</f>
        <v>Náklady na vyhotovení dokumentace skutečného provedení stavby a její předání objednateli v požadované formě a požadovaném počtu.</v>
      </c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259" t="s">
        <v>162</v>
      </c>
      <c r="D39" s="260"/>
      <c r="E39" s="260"/>
      <c r="F39" s="260"/>
      <c r="G39" s="260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120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75" t="str">
        <f>C39</f>
        <v>- 2x vyhotovení - dokumentace v listinné a digitální podobě, zakreslení změn PD, vč. revizí, prohlášení o shodě apod.</v>
      </c>
      <c r="BB39" s="149"/>
      <c r="BC39" s="149"/>
      <c r="BD39" s="149"/>
      <c r="BE39" s="149"/>
      <c r="BF39" s="149"/>
      <c r="BG39" s="149"/>
      <c r="BH39" s="149"/>
    </row>
    <row r="40" spans="1:60" x14ac:dyDescent="0.2">
      <c r="A40" s="3"/>
      <c r="B40" s="4"/>
      <c r="C40" s="186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v>15</v>
      </c>
      <c r="AF40">
        <v>21</v>
      </c>
      <c r="AG40" t="s">
        <v>97</v>
      </c>
    </row>
    <row r="41" spans="1:60" x14ac:dyDescent="0.2">
      <c r="A41" s="152"/>
      <c r="B41" s="153" t="s">
        <v>29</v>
      </c>
      <c r="C41" s="187"/>
      <c r="D41" s="154"/>
      <c r="E41" s="155"/>
      <c r="F41" s="155"/>
      <c r="G41" s="167">
        <f>G8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f>SUMIF(L7:L39,AE40,G7:G39)</f>
        <v>0</v>
      </c>
      <c r="AF41">
        <f>SUMIF(L7:L39,AF40,G7:G39)</f>
        <v>0</v>
      </c>
      <c r="AG41" t="s">
        <v>163</v>
      </c>
    </row>
    <row r="42" spans="1:60" x14ac:dyDescent="0.2">
      <c r="C42" s="188"/>
      <c r="D42" s="10"/>
      <c r="AG42" t="s">
        <v>165</v>
      </c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TszeBAwU9fWGnLPQ6RS+pLxMvr2UjUIB3AvgGl4qbp2A9C/r/J994z3aTh/U6VfIgnIX0C/o1BB7P4wc2GMeA==" saltValue="Z/0Sh/j/TX4yWvfFB0U3ig==" spinCount="100000" sheet="1"/>
  <mergeCells count="24">
    <mergeCell ref="C19:G19"/>
    <mergeCell ref="A1:G1"/>
    <mergeCell ref="C2:G2"/>
    <mergeCell ref="C3:G3"/>
    <mergeCell ref="C4:G4"/>
    <mergeCell ref="C10:G10"/>
    <mergeCell ref="C13:G13"/>
    <mergeCell ref="C14:G14"/>
    <mergeCell ref="C15:G15"/>
    <mergeCell ref="C16:G16"/>
    <mergeCell ref="C17:G17"/>
    <mergeCell ref="C18:G18"/>
    <mergeCell ref="C39:G39"/>
    <mergeCell ref="C20:G20"/>
    <mergeCell ref="C21:G21"/>
    <mergeCell ref="C23:G23"/>
    <mergeCell ref="C25:G25"/>
    <mergeCell ref="C26:G26"/>
    <mergeCell ref="C28:G28"/>
    <mergeCell ref="C31:G31"/>
    <mergeCell ref="C33:G33"/>
    <mergeCell ref="C34:G34"/>
    <mergeCell ref="C36:G36"/>
    <mergeCell ref="C38:G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T23" sqref="AT23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166</v>
      </c>
      <c r="B1" s="263"/>
      <c r="C1" s="263"/>
      <c r="D1" s="263"/>
      <c r="E1" s="263"/>
      <c r="F1" s="263"/>
      <c r="G1" s="263"/>
      <c r="AG1" t="s">
        <v>84</v>
      </c>
    </row>
    <row r="2" spans="1:60" ht="24.95" customHeight="1" x14ac:dyDescent="0.2">
      <c r="A2" s="141" t="s">
        <v>7</v>
      </c>
      <c r="B2" s="49" t="s">
        <v>44</v>
      </c>
      <c r="C2" s="264" t="s">
        <v>45</v>
      </c>
      <c r="D2" s="265"/>
      <c r="E2" s="265"/>
      <c r="F2" s="265"/>
      <c r="G2" s="266"/>
      <c r="AG2" t="s">
        <v>85</v>
      </c>
    </row>
    <row r="3" spans="1:60" ht="24.95" customHeight="1" x14ac:dyDescent="0.2">
      <c r="A3" s="141" t="s">
        <v>8</v>
      </c>
      <c r="B3" s="49" t="s">
        <v>57</v>
      </c>
      <c r="C3" s="264" t="s">
        <v>45</v>
      </c>
      <c r="D3" s="265"/>
      <c r="E3" s="265"/>
      <c r="F3" s="265"/>
      <c r="G3" s="266"/>
      <c r="AC3" s="123" t="s">
        <v>85</v>
      </c>
      <c r="AG3" t="s">
        <v>87</v>
      </c>
    </row>
    <row r="4" spans="1:60" ht="24.95" customHeight="1" x14ac:dyDescent="0.2">
      <c r="A4" s="142" t="s">
        <v>9</v>
      </c>
      <c r="B4" s="143" t="s">
        <v>54</v>
      </c>
      <c r="C4" s="267" t="s">
        <v>45</v>
      </c>
      <c r="D4" s="268"/>
      <c r="E4" s="268"/>
      <c r="F4" s="268"/>
      <c r="G4" s="269"/>
      <c r="AG4" t="s">
        <v>88</v>
      </c>
    </row>
    <row r="5" spans="1:60" x14ac:dyDescent="0.2">
      <c r="D5" s="10"/>
    </row>
    <row r="6" spans="1:60" ht="38.25" x14ac:dyDescent="0.2">
      <c r="A6" s="145" t="s">
        <v>89</v>
      </c>
      <c r="B6" s="147" t="s">
        <v>90</v>
      </c>
      <c r="C6" s="147" t="s">
        <v>91</v>
      </c>
      <c r="D6" s="146" t="s">
        <v>92</v>
      </c>
      <c r="E6" s="145" t="s">
        <v>93</v>
      </c>
      <c r="F6" s="144" t="s">
        <v>94</v>
      </c>
      <c r="G6" s="145" t="s">
        <v>29</v>
      </c>
      <c r="H6" s="148" t="s">
        <v>30</v>
      </c>
      <c r="I6" s="148" t="s">
        <v>95</v>
      </c>
      <c r="J6" s="148" t="s">
        <v>31</v>
      </c>
      <c r="K6" s="148" t="s">
        <v>96</v>
      </c>
      <c r="L6" s="148" t="s">
        <v>97</v>
      </c>
      <c r="M6" s="148" t="s">
        <v>98</v>
      </c>
      <c r="N6" s="148" t="s">
        <v>99</v>
      </c>
      <c r="O6" s="148" t="s">
        <v>100</v>
      </c>
      <c r="P6" s="148" t="s">
        <v>101</v>
      </c>
      <c r="Q6" s="148" t="s">
        <v>102</v>
      </c>
      <c r="R6" s="148" t="s">
        <v>103</v>
      </c>
      <c r="S6" s="148" t="s">
        <v>104</v>
      </c>
      <c r="T6" s="148" t="s">
        <v>105</v>
      </c>
      <c r="U6" s="148" t="s">
        <v>106</v>
      </c>
      <c r="V6" s="148" t="s">
        <v>107</v>
      </c>
      <c r="W6" s="148" t="s">
        <v>108</v>
      </c>
      <c r="X6" s="148" t="s">
        <v>109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110</v>
      </c>
      <c r="B8" s="162" t="s">
        <v>54</v>
      </c>
      <c r="C8" s="183" t="s">
        <v>70</v>
      </c>
      <c r="D8" s="163"/>
      <c r="E8" s="164"/>
      <c r="F8" s="165"/>
      <c r="G8" s="165">
        <f>SUMIF(AG9:AG37,"&lt;&gt;NOR",G9:G37)</f>
        <v>0</v>
      </c>
      <c r="H8" s="165"/>
      <c r="I8" s="165">
        <f>SUM(I9:I37)</f>
        <v>0</v>
      </c>
      <c r="J8" s="165"/>
      <c r="K8" s="165">
        <f>SUM(K9:K37)</f>
        <v>0</v>
      </c>
      <c r="L8" s="165"/>
      <c r="M8" s="165">
        <f>SUM(M9:M37)</f>
        <v>0</v>
      </c>
      <c r="N8" s="164"/>
      <c r="O8" s="164">
        <f>SUM(O9:O37)</f>
        <v>0.01</v>
      </c>
      <c r="P8" s="164"/>
      <c r="Q8" s="164">
        <f>SUM(Q9:Q37)</f>
        <v>2.25</v>
      </c>
      <c r="R8" s="165"/>
      <c r="S8" s="165"/>
      <c r="T8" s="166"/>
      <c r="U8" s="160"/>
      <c r="V8" s="160">
        <f>SUM(V9:V37)</f>
        <v>120.55999999999999</v>
      </c>
      <c r="W8" s="160"/>
      <c r="X8" s="160"/>
      <c r="AG8" t="s">
        <v>111</v>
      </c>
    </row>
    <row r="9" spans="1:60" ht="22.5" outlineLevel="1" x14ac:dyDescent="0.2">
      <c r="A9" s="168">
        <v>1</v>
      </c>
      <c r="B9" s="169" t="s">
        <v>167</v>
      </c>
      <c r="C9" s="184" t="s">
        <v>168</v>
      </c>
      <c r="D9" s="170" t="s">
        <v>169</v>
      </c>
      <c r="E9" s="171">
        <v>10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0.22500000000000001</v>
      </c>
      <c r="Q9" s="171">
        <f>ROUND(E9*P9,2)</f>
        <v>2.25</v>
      </c>
      <c r="R9" s="173" t="s">
        <v>170</v>
      </c>
      <c r="S9" s="173" t="s">
        <v>115</v>
      </c>
      <c r="T9" s="174" t="s">
        <v>115</v>
      </c>
      <c r="U9" s="159">
        <v>0.14199999999999999</v>
      </c>
      <c r="V9" s="159">
        <f>ROUND(E9*U9,2)</f>
        <v>1.42</v>
      </c>
      <c r="W9" s="159"/>
      <c r="X9" s="159" t="s">
        <v>125</v>
      </c>
      <c r="Y9" s="149"/>
      <c r="Z9" s="149"/>
      <c r="AA9" s="149"/>
      <c r="AB9" s="149"/>
      <c r="AC9" s="149"/>
      <c r="AD9" s="149"/>
      <c r="AE9" s="149"/>
      <c r="AF9" s="149"/>
      <c r="AG9" s="149" t="s">
        <v>126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70" t="s">
        <v>171</v>
      </c>
      <c r="D10" s="271"/>
      <c r="E10" s="271"/>
      <c r="F10" s="271"/>
      <c r="G10" s="271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172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1" t="s">
        <v>173</v>
      </c>
      <c r="D11" s="189"/>
      <c r="E11" s="190">
        <v>10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174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8">
        <v>2</v>
      </c>
      <c r="B12" s="169" t="s">
        <v>175</v>
      </c>
      <c r="C12" s="184" t="s">
        <v>176</v>
      </c>
      <c r="D12" s="170" t="s">
        <v>177</v>
      </c>
      <c r="E12" s="171">
        <v>277.44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 t="s">
        <v>178</v>
      </c>
      <c r="S12" s="173" t="s">
        <v>115</v>
      </c>
      <c r="T12" s="174" t="s">
        <v>115</v>
      </c>
      <c r="U12" s="159">
        <v>0.22</v>
      </c>
      <c r="V12" s="159">
        <f>ROUND(E12*U12,2)</f>
        <v>61.04</v>
      </c>
      <c r="W12" s="159"/>
      <c r="X12" s="159" t="s">
        <v>125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126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270" t="s">
        <v>179</v>
      </c>
      <c r="D13" s="271"/>
      <c r="E13" s="271"/>
      <c r="F13" s="271"/>
      <c r="G13" s="271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172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5" t="str">
        <f>C13</f>
        <v>s přemístěním výkopku v příčných profilech na vzdálenost do 15 m nebo s naložením na dopravní prostředek.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1" t="s">
        <v>180</v>
      </c>
      <c r="D14" s="189"/>
      <c r="E14" s="190">
        <v>173.4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174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1" t="s">
        <v>181</v>
      </c>
      <c r="D15" s="189"/>
      <c r="E15" s="190">
        <v>104.04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174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68">
        <v>3</v>
      </c>
      <c r="B16" s="169" t="s">
        <v>182</v>
      </c>
      <c r="C16" s="184" t="s">
        <v>183</v>
      </c>
      <c r="D16" s="170" t="s">
        <v>177</v>
      </c>
      <c r="E16" s="171">
        <v>277.44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3" t="s">
        <v>178</v>
      </c>
      <c r="S16" s="173" t="s">
        <v>115</v>
      </c>
      <c r="T16" s="174" t="s">
        <v>115</v>
      </c>
      <c r="U16" s="159">
        <v>0.05</v>
      </c>
      <c r="V16" s="159">
        <f>ROUND(E16*U16,2)</f>
        <v>13.87</v>
      </c>
      <c r="W16" s="159"/>
      <c r="X16" s="159" t="s">
        <v>125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126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1" t="s">
        <v>184</v>
      </c>
      <c r="D17" s="189"/>
      <c r="E17" s="190">
        <v>277.44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174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68">
        <v>4</v>
      </c>
      <c r="B18" s="169" t="s">
        <v>185</v>
      </c>
      <c r="C18" s="184" t="s">
        <v>186</v>
      </c>
      <c r="D18" s="170" t="s">
        <v>177</v>
      </c>
      <c r="E18" s="171">
        <v>277.44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 t="s">
        <v>178</v>
      </c>
      <c r="S18" s="173" t="s">
        <v>115</v>
      </c>
      <c r="T18" s="174" t="s">
        <v>115</v>
      </c>
      <c r="U18" s="159">
        <v>0.01</v>
      </c>
      <c r="V18" s="159">
        <f>ROUND(E18*U18,2)</f>
        <v>2.77</v>
      </c>
      <c r="W18" s="159"/>
      <c r="X18" s="159" t="s">
        <v>125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126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270" t="s">
        <v>187</v>
      </c>
      <c r="D19" s="271"/>
      <c r="E19" s="271"/>
      <c r="F19" s="271"/>
      <c r="G19" s="271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172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1" t="s">
        <v>184</v>
      </c>
      <c r="D20" s="189"/>
      <c r="E20" s="190">
        <v>277.44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174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68">
        <v>5</v>
      </c>
      <c r="B21" s="169" t="s">
        <v>188</v>
      </c>
      <c r="C21" s="184" t="s">
        <v>189</v>
      </c>
      <c r="D21" s="170" t="s">
        <v>177</v>
      </c>
      <c r="E21" s="171">
        <v>277.44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 t="s">
        <v>178</v>
      </c>
      <c r="S21" s="173" t="s">
        <v>115</v>
      </c>
      <c r="T21" s="174" t="s">
        <v>115</v>
      </c>
      <c r="U21" s="159">
        <v>0.01</v>
      </c>
      <c r="V21" s="159">
        <f>ROUND(E21*U21,2)</f>
        <v>2.77</v>
      </c>
      <c r="W21" s="159"/>
      <c r="X21" s="159" t="s">
        <v>125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126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1" t="s">
        <v>184</v>
      </c>
      <c r="D22" s="189"/>
      <c r="E22" s="190">
        <v>277.44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174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7.75" customHeight="1" outlineLevel="1" x14ac:dyDescent="0.2">
      <c r="A23" s="168">
        <v>6</v>
      </c>
      <c r="B23" s="169" t="s">
        <v>190</v>
      </c>
      <c r="C23" s="199" t="s">
        <v>266</v>
      </c>
      <c r="D23" s="192" t="s">
        <v>177</v>
      </c>
      <c r="E23" s="193">
        <v>277.44</v>
      </c>
      <c r="F23" s="201">
        <v>0</v>
      </c>
      <c r="G23" s="195">
        <f>ROUND(E23*F23,2)</f>
        <v>0</v>
      </c>
      <c r="H23" s="194"/>
      <c r="I23" s="195">
        <f>ROUND(E23*H23,2)</f>
        <v>0</v>
      </c>
      <c r="J23" s="194"/>
      <c r="K23" s="195">
        <f>ROUND(E23*J23,2)</f>
        <v>0</v>
      </c>
      <c r="L23" s="195">
        <v>21</v>
      </c>
      <c r="M23" s="195">
        <f>G23*(1+L23/100)</f>
        <v>0</v>
      </c>
      <c r="N23" s="193">
        <v>0</v>
      </c>
      <c r="O23" s="193">
        <f>ROUND(E23*N23,2)</f>
        <v>0</v>
      </c>
      <c r="P23" s="193">
        <v>0</v>
      </c>
      <c r="Q23" s="193">
        <f>ROUND(E23*P23,2)</f>
        <v>0</v>
      </c>
      <c r="R23" s="195" t="s">
        <v>178</v>
      </c>
      <c r="S23" s="195" t="s">
        <v>115</v>
      </c>
      <c r="T23" s="174" t="s">
        <v>115</v>
      </c>
      <c r="U23" s="159">
        <v>0</v>
      </c>
      <c r="V23" s="159">
        <f>ROUND(E23*U23,2)</f>
        <v>0</v>
      </c>
      <c r="W23" s="159"/>
      <c r="X23" s="159" t="s">
        <v>125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126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1" t="s">
        <v>184</v>
      </c>
      <c r="D24" s="189"/>
      <c r="E24" s="190">
        <v>277.44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174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8">
        <v>7</v>
      </c>
      <c r="B25" s="169" t="s">
        <v>191</v>
      </c>
      <c r="C25" s="184" t="s">
        <v>192</v>
      </c>
      <c r="D25" s="170" t="s">
        <v>169</v>
      </c>
      <c r="E25" s="171">
        <v>346.8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 t="s">
        <v>178</v>
      </c>
      <c r="S25" s="173" t="s">
        <v>115</v>
      </c>
      <c r="T25" s="174" t="s">
        <v>115</v>
      </c>
      <c r="U25" s="159">
        <v>0.02</v>
      </c>
      <c r="V25" s="159">
        <f>ROUND(E25*U25,2)</f>
        <v>6.94</v>
      </c>
      <c r="W25" s="159"/>
      <c r="X25" s="159" t="s">
        <v>125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126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70" t="s">
        <v>193</v>
      </c>
      <c r="D26" s="271"/>
      <c r="E26" s="271"/>
      <c r="F26" s="271"/>
      <c r="G26" s="271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172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1" t="s">
        <v>194</v>
      </c>
      <c r="D27" s="189"/>
      <c r="E27" s="190">
        <v>346.8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174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68">
        <v>8</v>
      </c>
      <c r="B28" s="169" t="s">
        <v>195</v>
      </c>
      <c r="C28" s="184" t="s">
        <v>196</v>
      </c>
      <c r="D28" s="170" t="s">
        <v>169</v>
      </c>
      <c r="E28" s="171">
        <v>250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 t="s">
        <v>197</v>
      </c>
      <c r="S28" s="173" t="s">
        <v>115</v>
      </c>
      <c r="T28" s="174" t="s">
        <v>115</v>
      </c>
      <c r="U28" s="159">
        <v>0.09</v>
      </c>
      <c r="V28" s="159">
        <f>ROUND(E28*U28,2)</f>
        <v>22.5</v>
      </c>
      <c r="W28" s="159"/>
      <c r="X28" s="159" t="s">
        <v>125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126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70" t="s">
        <v>198</v>
      </c>
      <c r="D29" s="271"/>
      <c r="E29" s="271"/>
      <c r="F29" s="271"/>
      <c r="G29" s="271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172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259" t="s">
        <v>199</v>
      </c>
      <c r="D30" s="260"/>
      <c r="E30" s="260"/>
      <c r="F30" s="260"/>
      <c r="G30" s="260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120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91" t="s">
        <v>200</v>
      </c>
      <c r="D31" s="189"/>
      <c r="E31" s="190">
        <v>250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174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6">
        <v>9</v>
      </c>
      <c r="B32" s="177" t="s">
        <v>201</v>
      </c>
      <c r="C32" s="200" t="s">
        <v>267</v>
      </c>
      <c r="D32" s="196" t="s">
        <v>169</v>
      </c>
      <c r="E32" s="197">
        <v>250</v>
      </c>
      <c r="F32" s="202">
        <v>0</v>
      </c>
      <c r="G32" s="198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81" t="s">
        <v>197</v>
      </c>
      <c r="S32" s="181" t="s">
        <v>115</v>
      </c>
      <c r="T32" s="182" t="s">
        <v>115</v>
      </c>
      <c r="U32" s="159">
        <v>1E-3</v>
      </c>
      <c r="V32" s="159">
        <f>ROUND(E32*U32,2)</f>
        <v>0.25</v>
      </c>
      <c r="W32" s="159"/>
      <c r="X32" s="159" t="s">
        <v>125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126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15" outlineLevel="1" x14ac:dyDescent="0.2">
      <c r="A33" s="176">
        <v>10</v>
      </c>
      <c r="B33" s="177" t="s">
        <v>202</v>
      </c>
      <c r="C33" s="200" t="s">
        <v>268</v>
      </c>
      <c r="D33" s="196" t="s">
        <v>169</v>
      </c>
      <c r="E33" s="197">
        <v>250</v>
      </c>
      <c r="F33" s="202">
        <v>0</v>
      </c>
      <c r="G33" s="198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81" t="s">
        <v>197</v>
      </c>
      <c r="S33" s="181" t="s">
        <v>115</v>
      </c>
      <c r="T33" s="182" t="s">
        <v>115</v>
      </c>
      <c r="U33" s="159">
        <v>1.4999999999999999E-2</v>
      </c>
      <c r="V33" s="159">
        <f>ROUND(E33*U33,2)</f>
        <v>3.75</v>
      </c>
      <c r="W33" s="159"/>
      <c r="X33" s="159" t="s">
        <v>125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126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30" outlineLevel="1" x14ac:dyDescent="0.2">
      <c r="A34" s="168">
        <v>11</v>
      </c>
      <c r="B34" s="169" t="s">
        <v>203</v>
      </c>
      <c r="C34" s="199" t="s">
        <v>269</v>
      </c>
      <c r="D34" s="192" t="s">
        <v>169</v>
      </c>
      <c r="E34" s="193">
        <v>250</v>
      </c>
      <c r="F34" s="201">
        <v>0</v>
      </c>
      <c r="G34" s="195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 t="s">
        <v>197</v>
      </c>
      <c r="S34" s="173" t="s">
        <v>115</v>
      </c>
      <c r="T34" s="174" t="s">
        <v>115</v>
      </c>
      <c r="U34" s="159">
        <v>2.1000000000000001E-2</v>
      </c>
      <c r="V34" s="159">
        <f>ROUND(E34*U34,2)</f>
        <v>5.25</v>
      </c>
      <c r="W34" s="159"/>
      <c r="X34" s="159" t="s">
        <v>125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126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72" t="s">
        <v>204</v>
      </c>
      <c r="D35" s="273"/>
      <c r="E35" s="273"/>
      <c r="F35" s="273"/>
      <c r="G35" s="273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172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15" outlineLevel="1" x14ac:dyDescent="0.2">
      <c r="A36" s="168">
        <v>12</v>
      </c>
      <c r="B36" s="169" t="s">
        <v>205</v>
      </c>
      <c r="C36" s="199" t="s">
        <v>270</v>
      </c>
      <c r="D36" s="192" t="s">
        <v>206</v>
      </c>
      <c r="E36" s="193">
        <v>6.25</v>
      </c>
      <c r="F36" s="201">
        <v>0</v>
      </c>
      <c r="G36" s="195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1E-3</v>
      </c>
      <c r="O36" s="171">
        <f>ROUND(E36*N36,2)</f>
        <v>0.01</v>
      </c>
      <c r="P36" s="171">
        <v>0</v>
      </c>
      <c r="Q36" s="171">
        <f>ROUND(E36*P36,2)</f>
        <v>0</v>
      </c>
      <c r="R36" s="173" t="s">
        <v>207</v>
      </c>
      <c r="S36" s="173" t="s">
        <v>115</v>
      </c>
      <c r="T36" s="174" t="s">
        <v>115</v>
      </c>
      <c r="U36" s="159">
        <v>0</v>
      </c>
      <c r="V36" s="159">
        <f>ROUND(E36*U36,2)</f>
        <v>0</v>
      </c>
      <c r="W36" s="159"/>
      <c r="X36" s="159" t="s">
        <v>208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209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91" t="s">
        <v>210</v>
      </c>
      <c r="D37" s="189"/>
      <c r="E37" s="190">
        <v>6.25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174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61" t="s">
        <v>110</v>
      </c>
      <c r="B38" s="162" t="s">
        <v>71</v>
      </c>
      <c r="C38" s="183" t="s">
        <v>72</v>
      </c>
      <c r="D38" s="163"/>
      <c r="E38" s="164"/>
      <c r="F38" s="165"/>
      <c r="G38" s="165">
        <f>SUMIF(AG39:AG40,"&lt;&gt;NOR",G39:G40)</f>
        <v>0</v>
      </c>
      <c r="H38" s="165"/>
      <c r="I38" s="165">
        <f>SUM(I39:I40)</f>
        <v>0</v>
      </c>
      <c r="J38" s="165"/>
      <c r="K38" s="165">
        <f>SUM(K39:K40)</f>
        <v>0</v>
      </c>
      <c r="L38" s="165"/>
      <c r="M38" s="165">
        <f>SUM(M39:M40)</f>
        <v>0</v>
      </c>
      <c r="N38" s="164"/>
      <c r="O38" s="164">
        <f>SUM(O39:O40)</f>
        <v>262.18</v>
      </c>
      <c r="P38" s="164"/>
      <c r="Q38" s="164">
        <f>SUM(Q39:Q40)</f>
        <v>0</v>
      </c>
      <c r="R38" s="165"/>
      <c r="S38" s="165"/>
      <c r="T38" s="166"/>
      <c r="U38" s="160"/>
      <c r="V38" s="160">
        <f>SUM(V39:V40)</f>
        <v>18.03</v>
      </c>
      <c r="W38" s="160"/>
      <c r="X38" s="160"/>
      <c r="AG38" t="s">
        <v>111</v>
      </c>
    </row>
    <row r="39" spans="1:60" ht="22.5" outlineLevel="1" x14ac:dyDescent="0.2">
      <c r="A39" s="168">
        <v>13</v>
      </c>
      <c r="B39" s="169" t="s">
        <v>211</v>
      </c>
      <c r="C39" s="184" t="s">
        <v>212</v>
      </c>
      <c r="D39" s="170" t="s">
        <v>169</v>
      </c>
      <c r="E39" s="171">
        <v>693.6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1">
        <v>0.378</v>
      </c>
      <c r="O39" s="171">
        <f>ROUND(E39*N39,2)</f>
        <v>262.18</v>
      </c>
      <c r="P39" s="171">
        <v>0</v>
      </c>
      <c r="Q39" s="171">
        <f>ROUND(E39*P39,2)</f>
        <v>0</v>
      </c>
      <c r="R39" s="173" t="s">
        <v>170</v>
      </c>
      <c r="S39" s="173" t="s">
        <v>115</v>
      </c>
      <c r="T39" s="174" t="s">
        <v>115</v>
      </c>
      <c r="U39" s="159">
        <v>2.5999999999999999E-2</v>
      </c>
      <c r="V39" s="159">
        <f>ROUND(E39*U39,2)</f>
        <v>18.03</v>
      </c>
      <c r="W39" s="159"/>
      <c r="X39" s="159" t="s">
        <v>125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126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91" t="s">
        <v>213</v>
      </c>
      <c r="D40" s="189"/>
      <c r="E40" s="190">
        <v>693.6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174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">
      <c r="A41" s="161" t="s">
        <v>110</v>
      </c>
      <c r="B41" s="162" t="s">
        <v>54</v>
      </c>
      <c r="C41" s="183" t="s">
        <v>70</v>
      </c>
      <c r="D41" s="163"/>
      <c r="E41" s="164"/>
      <c r="F41" s="165"/>
      <c r="G41" s="165">
        <f>SUMIF(AG42:AG49,"&lt;&gt;NOR",G42:G49)</f>
        <v>0</v>
      </c>
      <c r="H41" s="165"/>
      <c r="I41" s="165">
        <f>SUM(I42:I49)</f>
        <v>0</v>
      </c>
      <c r="J41" s="165"/>
      <c r="K41" s="165">
        <f>SUM(K42:K49)</f>
        <v>0</v>
      </c>
      <c r="L41" s="165"/>
      <c r="M41" s="165">
        <f>SUM(M42:M49)</f>
        <v>0</v>
      </c>
      <c r="N41" s="164"/>
      <c r="O41" s="164">
        <f>SUM(O42:O49)</f>
        <v>228.98</v>
      </c>
      <c r="P41" s="164"/>
      <c r="Q41" s="164">
        <f>SUM(Q42:Q49)</f>
        <v>0</v>
      </c>
      <c r="R41" s="165"/>
      <c r="S41" s="165"/>
      <c r="T41" s="166"/>
      <c r="U41" s="160"/>
      <c r="V41" s="160">
        <f>SUM(V42:V49)</f>
        <v>31.56</v>
      </c>
      <c r="W41" s="160"/>
      <c r="X41" s="160"/>
      <c r="AG41" t="s">
        <v>111</v>
      </c>
    </row>
    <row r="42" spans="1:60" outlineLevel="1" x14ac:dyDescent="0.2">
      <c r="A42" s="168">
        <v>14</v>
      </c>
      <c r="B42" s="169" t="s">
        <v>214</v>
      </c>
      <c r="C42" s="184" t="s">
        <v>215</v>
      </c>
      <c r="D42" s="170" t="s">
        <v>216</v>
      </c>
      <c r="E42" s="171">
        <v>228.88800000000001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1">
        <v>1</v>
      </c>
      <c r="O42" s="171">
        <f>ROUND(E42*N42,2)</f>
        <v>228.89</v>
      </c>
      <c r="P42" s="171">
        <v>0</v>
      </c>
      <c r="Q42" s="171">
        <f>ROUND(E42*P42,2)</f>
        <v>0</v>
      </c>
      <c r="R42" s="173"/>
      <c r="S42" s="173" t="s">
        <v>124</v>
      </c>
      <c r="T42" s="174" t="s">
        <v>116</v>
      </c>
      <c r="U42" s="159">
        <v>0</v>
      </c>
      <c r="V42" s="159">
        <f>ROUND(E42*U42,2)</f>
        <v>0</v>
      </c>
      <c r="W42" s="159"/>
      <c r="X42" s="159" t="s">
        <v>208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209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1" t="s">
        <v>217</v>
      </c>
      <c r="D43" s="189"/>
      <c r="E43" s="190">
        <v>228.88800000000001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174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68">
        <v>15</v>
      </c>
      <c r="B44" s="169" t="s">
        <v>218</v>
      </c>
      <c r="C44" s="184" t="s">
        <v>219</v>
      </c>
      <c r="D44" s="170" t="s">
        <v>169</v>
      </c>
      <c r="E44" s="171">
        <v>346.8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3" t="s">
        <v>170</v>
      </c>
      <c r="S44" s="173" t="s">
        <v>115</v>
      </c>
      <c r="T44" s="174" t="s">
        <v>115</v>
      </c>
      <c r="U44" s="159">
        <v>9.0999999999999998E-2</v>
      </c>
      <c r="V44" s="159">
        <f>ROUND(E44*U44,2)</f>
        <v>31.56</v>
      </c>
      <c r="W44" s="159"/>
      <c r="X44" s="159" t="s">
        <v>125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126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1" t="s">
        <v>194</v>
      </c>
      <c r="D45" s="189"/>
      <c r="E45" s="190">
        <v>346.8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174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68">
        <v>16</v>
      </c>
      <c r="B46" s="169" t="s">
        <v>220</v>
      </c>
      <c r="C46" s="184" t="s">
        <v>221</v>
      </c>
      <c r="D46" s="170" t="s">
        <v>169</v>
      </c>
      <c r="E46" s="171">
        <v>416.16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1">
        <v>2.2000000000000001E-4</v>
      </c>
      <c r="O46" s="171">
        <f>ROUND(E46*N46,2)</f>
        <v>0.09</v>
      </c>
      <c r="P46" s="171">
        <v>0</v>
      </c>
      <c r="Q46" s="171">
        <f>ROUND(E46*P46,2)</f>
        <v>0</v>
      </c>
      <c r="R46" s="173" t="s">
        <v>207</v>
      </c>
      <c r="S46" s="173" t="s">
        <v>115</v>
      </c>
      <c r="T46" s="174" t="s">
        <v>115</v>
      </c>
      <c r="U46" s="159">
        <v>0</v>
      </c>
      <c r="V46" s="159">
        <f>ROUND(E46*U46,2)</f>
        <v>0</v>
      </c>
      <c r="W46" s="159"/>
      <c r="X46" s="159" t="s">
        <v>208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209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261" t="s">
        <v>222</v>
      </c>
      <c r="D47" s="262"/>
      <c r="E47" s="262"/>
      <c r="F47" s="262"/>
      <c r="G47" s="262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120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59" t="s">
        <v>223</v>
      </c>
      <c r="D48" s="260"/>
      <c r="E48" s="260"/>
      <c r="F48" s="260"/>
      <c r="G48" s="260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120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91" t="s">
        <v>224</v>
      </c>
      <c r="D49" s="189"/>
      <c r="E49" s="190">
        <v>416.16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174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161" t="s">
        <v>110</v>
      </c>
      <c r="B50" s="162" t="s">
        <v>71</v>
      </c>
      <c r="C50" s="183" t="s">
        <v>72</v>
      </c>
      <c r="D50" s="163"/>
      <c r="E50" s="164"/>
      <c r="F50" s="165"/>
      <c r="G50" s="165">
        <f>SUMIF(AG51:AG65,"&lt;&gt;NOR",G51:G65)</f>
        <v>0</v>
      </c>
      <c r="H50" s="165"/>
      <c r="I50" s="165">
        <f>SUM(I51:I65)</f>
        <v>0</v>
      </c>
      <c r="J50" s="165"/>
      <c r="K50" s="165">
        <f>SUM(K51:K65)</f>
        <v>0</v>
      </c>
      <c r="L50" s="165"/>
      <c r="M50" s="165">
        <f>SUM(M51:M65)</f>
        <v>0</v>
      </c>
      <c r="N50" s="164"/>
      <c r="O50" s="164">
        <f>SUM(O51:O65)</f>
        <v>306.67</v>
      </c>
      <c r="P50" s="164"/>
      <c r="Q50" s="164">
        <f>SUM(Q51:Q65)</f>
        <v>0</v>
      </c>
      <c r="R50" s="165"/>
      <c r="S50" s="165"/>
      <c r="T50" s="166"/>
      <c r="U50" s="160"/>
      <c r="V50" s="160">
        <f>SUM(V51:V65)</f>
        <v>194.11</v>
      </c>
      <c r="W50" s="160"/>
      <c r="X50" s="160"/>
      <c r="AG50" t="s">
        <v>111</v>
      </c>
    </row>
    <row r="51" spans="1:60" outlineLevel="1" x14ac:dyDescent="0.2">
      <c r="A51" s="168">
        <v>17</v>
      </c>
      <c r="B51" s="169" t="s">
        <v>225</v>
      </c>
      <c r="C51" s="184" t="s">
        <v>226</v>
      </c>
      <c r="D51" s="170" t="s">
        <v>169</v>
      </c>
      <c r="E51" s="171">
        <v>299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1">
        <v>7.3899999999999993E-2</v>
      </c>
      <c r="O51" s="171">
        <f>ROUND(E51*N51,2)</f>
        <v>22.1</v>
      </c>
      <c r="P51" s="171">
        <v>0</v>
      </c>
      <c r="Q51" s="171">
        <f>ROUND(E51*P51,2)</f>
        <v>0</v>
      </c>
      <c r="R51" s="173" t="s">
        <v>170</v>
      </c>
      <c r="S51" s="173" t="s">
        <v>115</v>
      </c>
      <c r="T51" s="174" t="s">
        <v>115</v>
      </c>
      <c r="U51" s="159">
        <v>0.45</v>
      </c>
      <c r="V51" s="159">
        <f>ROUND(E51*U51,2)</f>
        <v>134.55000000000001</v>
      </c>
      <c r="W51" s="159"/>
      <c r="X51" s="159" t="s">
        <v>125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126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56"/>
      <c r="B52" s="157"/>
      <c r="C52" s="270" t="s">
        <v>227</v>
      </c>
      <c r="D52" s="271"/>
      <c r="E52" s="271"/>
      <c r="F52" s="271"/>
      <c r="G52" s="271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172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75" t="str">
        <f>C52</f>
        <v>s provedením lože z kameniva drceného, s vyplněním spár, s dvojitým hutněním a se smetením přebytečného materiálu na krajnici. S dodáním hmot pro lože a výplň spár.</v>
      </c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91" t="s">
        <v>228</v>
      </c>
      <c r="D53" s="189"/>
      <c r="E53" s="190">
        <v>289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174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91" t="s">
        <v>229</v>
      </c>
      <c r="D54" s="189"/>
      <c r="E54" s="190">
        <v>10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174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68">
        <v>18</v>
      </c>
      <c r="B55" s="169" t="s">
        <v>230</v>
      </c>
      <c r="C55" s="184" t="s">
        <v>231</v>
      </c>
      <c r="D55" s="170" t="s">
        <v>232</v>
      </c>
      <c r="E55" s="171">
        <v>100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1">
        <v>3.3E-4</v>
      </c>
      <c r="O55" s="171">
        <f>ROUND(E55*N55,2)</f>
        <v>0.03</v>
      </c>
      <c r="P55" s="171">
        <v>0</v>
      </c>
      <c r="Q55" s="171">
        <f>ROUND(E55*P55,2)</f>
        <v>0</v>
      </c>
      <c r="R55" s="173" t="s">
        <v>170</v>
      </c>
      <c r="S55" s="173" t="s">
        <v>115</v>
      </c>
      <c r="T55" s="174" t="s">
        <v>115</v>
      </c>
      <c r="U55" s="159">
        <v>0.41</v>
      </c>
      <c r="V55" s="159">
        <f>ROUND(E55*U55,2)</f>
        <v>41</v>
      </c>
      <c r="W55" s="159"/>
      <c r="X55" s="159" t="s">
        <v>125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126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1" t="s">
        <v>233</v>
      </c>
      <c r="D56" s="189"/>
      <c r="E56" s="190">
        <v>100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174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68">
        <v>19</v>
      </c>
      <c r="B57" s="169" t="s">
        <v>234</v>
      </c>
      <c r="C57" s="184" t="s">
        <v>235</v>
      </c>
      <c r="D57" s="170" t="s">
        <v>169</v>
      </c>
      <c r="E57" s="171">
        <v>317.89999999999998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1">
        <v>0.30651</v>
      </c>
      <c r="O57" s="171">
        <f>ROUND(E57*N57,2)</f>
        <v>97.44</v>
      </c>
      <c r="P57" s="171">
        <v>0</v>
      </c>
      <c r="Q57" s="171">
        <f>ROUND(E57*P57,2)</f>
        <v>0</v>
      </c>
      <c r="R57" s="173" t="s">
        <v>170</v>
      </c>
      <c r="S57" s="173" t="s">
        <v>115</v>
      </c>
      <c r="T57" s="174" t="s">
        <v>115</v>
      </c>
      <c r="U57" s="159">
        <v>0.03</v>
      </c>
      <c r="V57" s="159">
        <f>ROUND(E57*U57,2)</f>
        <v>9.5399999999999991</v>
      </c>
      <c r="W57" s="159"/>
      <c r="X57" s="159" t="s">
        <v>125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126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270" t="s">
        <v>236</v>
      </c>
      <c r="D58" s="271"/>
      <c r="E58" s="271"/>
      <c r="F58" s="271"/>
      <c r="G58" s="271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172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1" t="s">
        <v>237</v>
      </c>
      <c r="D59" s="189"/>
      <c r="E59" s="190">
        <v>317.89999999999998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174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68">
        <v>20</v>
      </c>
      <c r="B60" s="169" t="s">
        <v>238</v>
      </c>
      <c r="C60" s="184" t="s">
        <v>239</v>
      </c>
      <c r="D60" s="170" t="s">
        <v>169</v>
      </c>
      <c r="E60" s="171">
        <v>346.8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1">
        <v>0.378</v>
      </c>
      <c r="O60" s="171">
        <f>ROUND(E60*N60,2)</f>
        <v>131.09</v>
      </c>
      <c r="P60" s="171">
        <v>0</v>
      </c>
      <c r="Q60" s="171">
        <f>ROUND(E60*P60,2)</f>
        <v>0</v>
      </c>
      <c r="R60" s="173" t="s">
        <v>170</v>
      </c>
      <c r="S60" s="173" t="s">
        <v>115</v>
      </c>
      <c r="T60" s="174" t="s">
        <v>115</v>
      </c>
      <c r="U60" s="159">
        <v>2.5999999999999999E-2</v>
      </c>
      <c r="V60" s="159">
        <f>ROUND(E60*U60,2)</f>
        <v>9.02</v>
      </c>
      <c r="W60" s="159"/>
      <c r="X60" s="159" t="s">
        <v>125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126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91" t="s">
        <v>240</v>
      </c>
      <c r="D61" s="189"/>
      <c r="E61" s="190">
        <v>346.8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174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68">
        <v>21</v>
      </c>
      <c r="B62" s="169" t="s">
        <v>241</v>
      </c>
      <c r="C62" s="184" t="s">
        <v>242</v>
      </c>
      <c r="D62" s="170" t="s">
        <v>169</v>
      </c>
      <c r="E62" s="171">
        <v>303.45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1">
        <v>0.12959999999999999</v>
      </c>
      <c r="O62" s="171">
        <f>ROUND(E62*N62,2)</f>
        <v>39.33</v>
      </c>
      <c r="P62" s="171">
        <v>0</v>
      </c>
      <c r="Q62" s="171">
        <f>ROUND(E62*P62,2)</f>
        <v>0</v>
      </c>
      <c r="R62" s="173"/>
      <c r="S62" s="173" t="s">
        <v>124</v>
      </c>
      <c r="T62" s="174" t="s">
        <v>116</v>
      </c>
      <c r="U62" s="159">
        <v>0</v>
      </c>
      <c r="V62" s="159">
        <f>ROUND(E62*U62,2)</f>
        <v>0</v>
      </c>
      <c r="W62" s="159"/>
      <c r="X62" s="159" t="s">
        <v>208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209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91" t="s">
        <v>243</v>
      </c>
      <c r="D63" s="189"/>
      <c r="E63" s="190">
        <v>303.45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174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68">
        <v>22</v>
      </c>
      <c r="B64" s="169" t="s">
        <v>244</v>
      </c>
      <c r="C64" s="184" t="s">
        <v>245</v>
      </c>
      <c r="D64" s="170" t="s">
        <v>246</v>
      </c>
      <c r="E64" s="171">
        <v>278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1">
        <v>0.06</v>
      </c>
      <c r="O64" s="171">
        <f>ROUND(E64*N64,2)</f>
        <v>16.68</v>
      </c>
      <c r="P64" s="171">
        <v>0</v>
      </c>
      <c r="Q64" s="171">
        <f>ROUND(E64*P64,2)</f>
        <v>0</v>
      </c>
      <c r="R64" s="173"/>
      <c r="S64" s="173" t="s">
        <v>124</v>
      </c>
      <c r="T64" s="174" t="s">
        <v>116</v>
      </c>
      <c r="U64" s="159">
        <v>0</v>
      </c>
      <c r="V64" s="159">
        <f>ROUND(E64*U64,2)</f>
        <v>0</v>
      </c>
      <c r="W64" s="159"/>
      <c r="X64" s="159" t="s">
        <v>208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209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91" t="s">
        <v>247</v>
      </c>
      <c r="D65" s="189"/>
      <c r="E65" s="190">
        <v>278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174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1" t="s">
        <v>110</v>
      </c>
      <c r="B66" s="162" t="s">
        <v>73</v>
      </c>
      <c r="C66" s="183" t="s">
        <v>74</v>
      </c>
      <c r="D66" s="163"/>
      <c r="E66" s="164"/>
      <c r="F66" s="165"/>
      <c r="G66" s="165">
        <f>SUMIF(AG67:AG72,"&lt;&gt;NOR",G67:G72)</f>
        <v>0</v>
      </c>
      <c r="H66" s="165"/>
      <c r="I66" s="165">
        <f>SUM(I67:I72)</f>
        <v>0</v>
      </c>
      <c r="J66" s="165"/>
      <c r="K66" s="165">
        <f>SUM(K67:K72)</f>
        <v>0</v>
      </c>
      <c r="L66" s="165"/>
      <c r="M66" s="165">
        <f>SUM(M67:M72)</f>
        <v>0</v>
      </c>
      <c r="N66" s="164"/>
      <c r="O66" s="164">
        <f>SUM(O67:O72)</f>
        <v>0.75</v>
      </c>
      <c r="P66" s="164"/>
      <c r="Q66" s="164">
        <f>SUM(Q67:Q72)</f>
        <v>0</v>
      </c>
      <c r="R66" s="165"/>
      <c r="S66" s="165"/>
      <c r="T66" s="166"/>
      <c r="U66" s="160"/>
      <c r="V66" s="160">
        <f>SUM(V67:V72)</f>
        <v>5.37</v>
      </c>
      <c r="W66" s="160"/>
      <c r="X66" s="160"/>
      <c r="AG66" t="s">
        <v>111</v>
      </c>
    </row>
    <row r="67" spans="1:60" outlineLevel="1" x14ac:dyDescent="0.2">
      <c r="A67" s="168">
        <v>23</v>
      </c>
      <c r="B67" s="169" t="s">
        <v>248</v>
      </c>
      <c r="C67" s="184" t="s">
        <v>249</v>
      </c>
      <c r="D67" s="170" t="s">
        <v>246</v>
      </c>
      <c r="E67" s="171">
        <v>1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1">
        <v>0.43093999999999999</v>
      </c>
      <c r="O67" s="171">
        <f>ROUND(E67*N67,2)</f>
        <v>0.43</v>
      </c>
      <c r="P67" s="171">
        <v>0</v>
      </c>
      <c r="Q67" s="171">
        <f>ROUND(E67*P67,2)</f>
        <v>0</v>
      </c>
      <c r="R67" s="173" t="s">
        <v>170</v>
      </c>
      <c r="S67" s="173" t="s">
        <v>115</v>
      </c>
      <c r="T67" s="174" t="s">
        <v>115</v>
      </c>
      <c r="U67" s="159">
        <v>3.82</v>
      </c>
      <c r="V67" s="159">
        <f>ROUND(E67*U67,2)</f>
        <v>3.82</v>
      </c>
      <c r="W67" s="159"/>
      <c r="X67" s="159" t="s">
        <v>125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126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33.75" outlineLevel="1" x14ac:dyDescent="0.2">
      <c r="A68" s="156"/>
      <c r="B68" s="157"/>
      <c r="C68" s="270" t="s">
        <v>250</v>
      </c>
      <c r="D68" s="271"/>
      <c r="E68" s="271"/>
      <c r="F68" s="271"/>
      <c r="G68" s="271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172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75" t="str">
        <f>C68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91" t="s">
        <v>54</v>
      </c>
      <c r="D69" s="189"/>
      <c r="E69" s="190">
        <v>1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174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68">
        <v>24</v>
      </c>
      <c r="B70" s="169" t="s">
        <v>251</v>
      </c>
      <c r="C70" s="184" t="s">
        <v>252</v>
      </c>
      <c r="D70" s="170" t="s">
        <v>246</v>
      </c>
      <c r="E70" s="171">
        <v>1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1">
        <v>0.31590000000000001</v>
      </c>
      <c r="O70" s="171">
        <f>ROUND(E70*N70,2)</f>
        <v>0.32</v>
      </c>
      <c r="P70" s="171">
        <v>0</v>
      </c>
      <c r="Q70" s="171">
        <f>ROUND(E70*P70,2)</f>
        <v>0</v>
      </c>
      <c r="R70" s="173" t="s">
        <v>170</v>
      </c>
      <c r="S70" s="173" t="s">
        <v>115</v>
      </c>
      <c r="T70" s="174" t="s">
        <v>115</v>
      </c>
      <c r="U70" s="159">
        <v>1.55</v>
      </c>
      <c r="V70" s="159">
        <f>ROUND(E70*U70,2)</f>
        <v>1.55</v>
      </c>
      <c r="W70" s="159"/>
      <c r="X70" s="159" t="s">
        <v>125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126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33.75" outlineLevel="1" x14ac:dyDescent="0.2">
      <c r="A71" s="156"/>
      <c r="B71" s="157"/>
      <c r="C71" s="270" t="s">
        <v>250</v>
      </c>
      <c r="D71" s="271"/>
      <c r="E71" s="271"/>
      <c r="F71" s="271"/>
      <c r="G71" s="271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172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75" t="str">
        <f>C71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91" t="s">
        <v>54</v>
      </c>
      <c r="D72" s="189"/>
      <c r="E72" s="190">
        <v>1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174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x14ac:dyDescent="0.2">
      <c r="A73" s="161" t="s">
        <v>110</v>
      </c>
      <c r="B73" s="162" t="s">
        <v>75</v>
      </c>
      <c r="C73" s="183" t="s">
        <v>76</v>
      </c>
      <c r="D73" s="163"/>
      <c r="E73" s="164"/>
      <c r="F73" s="165"/>
      <c r="G73" s="165">
        <f>SUMIF(AG74:AG75,"&lt;&gt;NOR",G74:G75)</f>
        <v>0</v>
      </c>
      <c r="H73" s="165"/>
      <c r="I73" s="165">
        <f>SUM(I74:I75)</f>
        <v>0</v>
      </c>
      <c r="J73" s="165"/>
      <c r="K73" s="165">
        <f>SUM(K74:K75)</f>
        <v>0</v>
      </c>
      <c r="L73" s="165"/>
      <c r="M73" s="165">
        <f>SUM(M74:M75)</f>
        <v>0</v>
      </c>
      <c r="N73" s="164"/>
      <c r="O73" s="164">
        <f>SUM(O74:O75)</f>
        <v>50.76</v>
      </c>
      <c r="P73" s="164"/>
      <c r="Q73" s="164">
        <f>SUM(Q74:Q75)</f>
        <v>0</v>
      </c>
      <c r="R73" s="165"/>
      <c r="S73" s="165"/>
      <c r="T73" s="166"/>
      <c r="U73" s="160"/>
      <c r="V73" s="160">
        <f>SUM(V74:V75)</f>
        <v>72.900000000000006</v>
      </c>
      <c r="W73" s="160"/>
      <c r="X73" s="160"/>
      <c r="AG73" t="s">
        <v>111</v>
      </c>
    </row>
    <row r="74" spans="1:60" outlineLevel="1" x14ac:dyDescent="0.2">
      <c r="A74" s="168">
        <v>25</v>
      </c>
      <c r="B74" s="169" t="s">
        <v>253</v>
      </c>
      <c r="C74" s="184" t="s">
        <v>254</v>
      </c>
      <c r="D74" s="170" t="s">
        <v>232</v>
      </c>
      <c r="E74" s="171">
        <v>270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1">
        <v>0.188</v>
      </c>
      <c r="O74" s="171">
        <f>ROUND(E74*N74,2)</f>
        <v>50.76</v>
      </c>
      <c r="P74" s="171">
        <v>0</v>
      </c>
      <c r="Q74" s="171">
        <f>ROUND(E74*P74,2)</f>
        <v>0</v>
      </c>
      <c r="R74" s="173"/>
      <c r="S74" s="173" t="s">
        <v>124</v>
      </c>
      <c r="T74" s="174" t="s">
        <v>116</v>
      </c>
      <c r="U74" s="159">
        <v>0.27</v>
      </c>
      <c r="V74" s="159">
        <f>ROUND(E74*U74,2)</f>
        <v>72.900000000000006</v>
      </c>
      <c r="W74" s="159"/>
      <c r="X74" s="159" t="s">
        <v>125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126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1" t="s">
        <v>255</v>
      </c>
      <c r="D75" s="189"/>
      <c r="E75" s="190">
        <v>270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174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161" t="s">
        <v>110</v>
      </c>
      <c r="B76" s="162" t="s">
        <v>77</v>
      </c>
      <c r="C76" s="183" t="s">
        <v>78</v>
      </c>
      <c r="D76" s="163"/>
      <c r="E76" s="164"/>
      <c r="F76" s="165"/>
      <c r="G76" s="165">
        <f>SUMIF(AG77:AG79,"&lt;&gt;NOR",G77:G79)</f>
        <v>0</v>
      </c>
      <c r="H76" s="165"/>
      <c r="I76" s="165">
        <f>SUM(I77:I79)</f>
        <v>0</v>
      </c>
      <c r="J76" s="165"/>
      <c r="K76" s="165">
        <f>SUM(K77:K79)</f>
        <v>0</v>
      </c>
      <c r="L76" s="165"/>
      <c r="M76" s="165">
        <f>SUM(M77:M79)</f>
        <v>0</v>
      </c>
      <c r="N76" s="164"/>
      <c r="O76" s="164">
        <f>SUM(O77:O79)</f>
        <v>0</v>
      </c>
      <c r="P76" s="164"/>
      <c r="Q76" s="164">
        <f>SUM(Q77:Q79)</f>
        <v>0</v>
      </c>
      <c r="R76" s="165"/>
      <c r="S76" s="165"/>
      <c r="T76" s="166"/>
      <c r="U76" s="160"/>
      <c r="V76" s="160">
        <f>SUM(V77:V79)</f>
        <v>1.2</v>
      </c>
      <c r="W76" s="160"/>
      <c r="X76" s="160"/>
      <c r="AG76" t="s">
        <v>111</v>
      </c>
    </row>
    <row r="77" spans="1:60" ht="22.5" outlineLevel="1" x14ac:dyDescent="0.2">
      <c r="A77" s="168">
        <v>26</v>
      </c>
      <c r="B77" s="169" t="s">
        <v>256</v>
      </c>
      <c r="C77" s="184" t="s">
        <v>257</v>
      </c>
      <c r="D77" s="170" t="s">
        <v>169</v>
      </c>
      <c r="E77" s="171">
        <v>10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3" t="s">
        <v>170</v>
      </c>
      <c r="S77" s="173" t="s">
        <v>115</v>
      </c>
      <c r="T77" s="174" t="s">
        <v>115</v>
      </c>
      <c r="U77" s="159">
        <v>0.12</v>
      </c>
      <c r="V77" s="159">
        <f>ROUND(E77*U77,2)</f>
        <v>1.2</v>
      </c>
      <c r="W77" s="159"/>
      <c r="X77" s="159" t="s">
        <v>125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126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56"/>
      <c r="B78" s="157"/>
      <c r="C78" s="270" t="s">
        <v>258</v>
      </c>
      <c r="D78" s="271"/>
      <c r="E78" s="271"/>
      <c r="F78" s="271"/>
      <c r="G78" s="271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172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75" t="str">
        <f>C78</f>
        <v>krajníků, desek nebo panelů od spojovacího materiálu s odklizením a uložením očištěných hmot a spojovacího materiálu na skládku na vzdálenost do 10 m</v>
      </c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1" t="s">
        <v>173</v>
      </c>
      <c r="D79" s="189"/>
      <c r="E79" s="190">
        <v>10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174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">
      <c r="A80" s="161" t="s">
        <v>110</v>
      </c>
      <c r="B80" s="162" t="s">
        <v>79</v>
      </c>
      <c r="C80" s="183" t="s">
        <v>80</v>
      </c>
      <c r="D80" s="163"/>
      <c r="E80" s="164"/>
      <c r="F80" s="165"/>
      <c r="G80" s="165">
        <f>SUMIF(AG81:AG86,"&lt;&gt;NOR",G81:G86)</f>
        <v>0</v>
      </c>
      <c r="H80" s="165"/>
      <c r="I80" s="165">
        <f>SUM(I81:I86)</f>
        <v>0</v>
      </c>
      <c r="J80" s="165"/>
      <c r="K80" s="165">
        <f>SUM(K81:K86)</f>
        <v>0</v>
      </c>
      <c r="L80" s="165"/>
      <c r="M80" s="165">
        <f>SUM(M81:M86)</f>
        <v>0</v>
      </c>
      <c r="N80" s="164"/>
      <c r="O80" s="164">
        <f>SUM(O81:O86)</f>
        <v>0</v>
      </c>
      <c r="P80" s="164"/>
      <c r="Q80" s="164">
        <f>SUM(Q81:Q86)</f>
        <v>0</v>
      </c>
      <c r="R80" s="165"/>
      <c r="S80" s="165"/>
      <c r="T80" s="166"/>
      <c r="U80" s="160"/>
      <c r="V80" s="160">
        <f>SUM(V81:V86)</f>
        <v>36.630000000000003</v>
      </c>
      <c r="W80" s="160"/>
      <c r="X80" s="160"/>
      <c r="AG80" t="s">
        <v>111</v>
      </c>
    </row>
    <row r="81" spans="1:60" outlineLevel="1" x14ac:dyDescent="0.2">
      <c r="A81" s="168">
        <v>27</v>
      </c>
      <c r="B81" s="169" t="s">
        <v>259</v>
      </c>
      <c r="C81" s="184" t="s">
        <v>260</v>
      </c>
      <c r="D81" s="170" t="s">
        <v>216</v>
      </c>
      <c r="E81" s="171">
        <v>465.41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3" t="s">
        <v>170</v>
      </c>
      <c r="S81" s="173" t="s">
        <v>115</v>
      </c>
      <c r="T81" s="174" t="s">
        <v>115</v>
      </c>
      <c r="U81" s="159">
        <v>0.02</v>
      </c>
      <c r="V81" s="159">
        <f>ROUND(E81*U81,2)</f>
        <v>9.31</v>
      </c>
      <c r="W81" s="159"/>
      <c r="X81" s="159" t="s">
        <v>125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126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270" t="s">
        <v>261</v>
      </c>
      <c r="D82" s="271"/>
      <c r="E82" s="271"/>
      <c r="F82" s="271"/>
      <c r="G82" s="271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172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91" t="s">
        <v>262</v>
      </c>
      <c r="D83" s="189"/>
      <c r="E83" s="190">
        <v>465.41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174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68">
        <v>28</v>
      </c>
      <c r="B84" s="169" t="s">
        <v>263</v>
      </c>
      <c r="C84" s="184" t="s">
        <v>264</v>
      </c>
      <c r="D84" s="170" t="s">
        <v>216</v>
      </c>
      <c r="E84" s="171">
        <v>70.06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1">
        <v>0</v>
      </c>
      <c r="O84" s="171">
        <f>ROUND(E84*N84,2)</f>
        <v>0</v>
      </c>
      <c r="P84" s="171">
        <v>0</v>
      </c>
      <c r="Q84" s="171">
        <f>ROUND(E84*P84,2)</f>
        <v>0</v>
      </c>
      <c r="R84" s="173" t="s">
        <v>170</v>
      </c>
      <c r="S84" s="173" t="s">
        <v>115</v>
      </c>
      <c r="T84" s="174" t="s">
        <v>115</v>
      </c>
      <c r="U84" s="159">
        <v>0.39</v>
      </c>
      <c r="V84" s="159">
        <f>ROUND(E84*U84,2)</f>
        <v>27.32</v>
      </c>
      <c r="W84" s="159"/>
      <c r="X84" s="159" t="s">
        <v>125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126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270" t="s">
        <v>261</v>
      </c>
      <c r="D85" s="271"/>
      <c r="E85" s="271"/>
      <c r="F85" s="271"/>
      <c r="G85" s="271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172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91" t="s">
        <v>265</v>
      </c>
      <c r="D86" s="189"/>
      <c r="E86" s="190">
        <v>70.06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174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x14ac:dyDescent="0.2">
      <c r="A87" s="3"/>
      <c r="B87" s="4"/>
      <c r="C87" s="186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v>15</v>
      </c>
      <c r="AF87">
        <v>21</v>
      </c>
      <c r="AG87" t="s">
        <v>97</v>
      </c>
    </row>
    <row r="88" spans="1:60" x14ac:dyDescent="0.2">
      <c r="A88" s="152"/>
      <c r="B88" s="153" t="s">
        <v>29</v>
      </c>
      <c r="C88" s="187"/>
      <c r="D88" s="154"/>
      <c r="E88" s="155"/>
      <c r="F88" s="155"/>
      <c r="G88" s="167">
        <f>G8+G38+G41+G50+G66+G73+G76+G80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E88">
        <f>SUMIF(L7:L86,AE87,G7:G86)</f>
        <v>0</v>
      </c>
      <c r="AF88">
        <f>SUMIF(L7:L86,AF87,G7:G86)</f>
        <v>0</v>
      </c>
      <c r="AG88" t="s">
        <v>163</v>
      </c>
    </row>
    <row r="89" spans="1:60" x14ac:dyDescent="0.2">
      <c r="C89" s="188"/>
      <c r="D89" s="10"/>
      <c r="AG89" t="s">
        <v>165</v>
      </c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 objects="1" scenarios="1"/>
  <mergeCells count="20">
    <mergeCell ref="C47:G47"/>
    <mergeCell ref="A1:G1"/>
    <mergeCell ref="C2:G2"/>
    <mergeCell ref="C3:G3"/>
    <mergeCell ref="C4:G4"/>
    <mergeCell ref="C10:G10"/>
    <mergeCell ref="C13:G13"/>
    <mergeCell ref="C19:G19"/>
    <mergeCell ref="C26:G26"/>
    <mergeCell ref="C29:G29"/>
    <mergeCell ref="C30:G30"/>
    <mergeCell ref="C35:G35"/>
    <mergeCell ref="C82:G82"/>
    <mergeCell ref="C85:G85"/>
    <mergeCell ref="C48:G48"/>
    <mergeCell ref="C52:G52"/>
    <mergeCell ref="C58:G58"/>
    <mergeCell ref="C68:G68"/>
    <mergeCell ref="C71:G71"/>
    <mergeCell ref="C78:G7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Naklady</vt:lpstr>
      <vt:lpstr>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Naklady'!Názvy_tisku</vt:lpstr>
      <vt:lpstr>'2 1 Pol'!Názvy_tisku</vt:lpstr>
      <vt:lpstr>oadresa</vt:lpstr>
      <vt:lpstr>Stavba!Objednatel</vt:lpstr>
      <vt:lpstr>Stavba!Objekt</vt:lpstr>
      <vt:lpstr>'1 1 Naklady'!Oblast_tisku</vt:lpstr>
      <vt:lpstr>'2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Kuchař</dc:creator>
  <cp:lastModifiedBy>Pisková Radana</cp:lastModifiedBy>
  <cp:lastPrinted>2019-03-19T12:27:02Z</cp:lastPrinted>
  <dcterms:created xsi:type="dcterms:W3CDTF">2009-04-08T07:15:50Z</dcterms:created>
  <dcterms:modified xsi:type="dcterms:W3CDTF">2022-08-17T07:02:51Z</dcterms:modified>
</cp:coreProperties>
</file>